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rashodi - prihodi" sheetId="1" r:id="rId1"/>
    <sheet name="Troškovi školarine" sheetId="2" r:id="rId2"/>
  </sheets>
  <definedNames/>
  <calcPr fullCalcOnLoad="1"/>
</workbook>
</file>

<file path=xl/sharedStrings.xml><?xml version="1.0" encoding="utf-8"?>
<sst xmlns="http://schemas.openxmlformats.org/spreadsheetml/2006/main" count="299" uniqueCount="72">
  <si>
    <t>2006/2007</t>
  </si>
  <si>
    <t>Français</t>
  </si>
  <si>
    <t>Nationaux ou étrangers</t>
  </si>
  <si>
    <t>2007/2008</t>
  </si>
  <si>
    <t>2008/2009</t>
  </si>
  <si>
    <t>2009/2010</t>
  </si>
  <si>
    <t>2010/2011</t>
  </si>
  <si>
    <t>2011/2012</t>
  </si>
  <si>
    <t>2012/2013</t>
  </si>
  <si>
    <t>2013/2014</t>
  </si>
  <si>
    <t>MOYENNE</t>
  </si>
  <si>
    <t>VARIATION / n-1</t>
  </si>
  <si>
    <t>6, 10 %</t>
  </si>
  <si>
    <t>2014/2015</t>
  </si>
  <si>
    <t>2015/2016</t>
  </si>
  <si>
    <t>2016/2017</t>
  </si>
  <si>
    <t>2017/2018</t>
  </si>
  <si>
    <t>2018/2019</t>
  </si>
  <si>
    <t>nombres d'eleves</t>
  </si>
  <si>
    <t>2019/2020</t>
  </si>
  <si>
    <t>2020/2021</t>
  </si>
  <si>
    <t>2021/2022</t>
  </si>
  <si>
    <t>2022/2023</t>
  </si>
  <si>
    <t>2023/2024</t>
  </si>
  <si>
    <t>dipos</t>
  </si>
  <si>
    <t xml:space="preserve"> </t>
  </si>
  <si>
    <t xml:space="preserve">Broj učenika </t>
  </si>
  <si>
    <t xml:space="preserve">Prihodi </t>
  </si>
  <si>
    <t>Francuski državljani</t>
  </si>
  <si>
    <t>Ostali državljani</t>
  </si>
  <si>
    <t>Kompanije</t>
  </si>
  <si>
    <t xml:space="preserve">Jedinstvena tarifa                </t>
  </si>
  <si>
    <t>Vrtić</t>
  </si>
  <si>
    <t>Niži razredi OŠ</t>
  </si>
  <si>
    <t>Viši razredi OŠ</t>
  </si>
  <si>
    <t>Gimnazija</t>
  </si>
  <si>
    <t>VARIJACIJA / n-1</t>
  </si>
  <si>
    <t>Vrtić 5 %</t>
  </si>
  <si>
    <t>Vrtić višejezični program</t>
  </si>
  <si>
    <t>Niži razredi OŠ 5%</t>
  </si>
  <si>
    <t>Viši razredi OŠ 5 %</t>
  </si>
  <si>
    <t>Gimnazija 5 %</t>
  </si>
  <si>
    <t>CP višejezični program</t>
  </si>
  <si>
    <t>Niži razredi OŠ CP, CE1,CE2</t>
  </si>
  <si>
    <t>CE1 višejezični program</t>
  </si>
  <si>
    <t>Niži razredi OŠ CM1,CM2</t>
  </si>
  <si>
    <t>Niži razredi OŠ CP, CE1,CE2 PAR</t>
  </si>
  <si>
    <t>Niži razredi OŠ CP, CE1,CE2 PFR</t>
  </si>
  <si>
    <t>Niži razredi OŠ CM1,CM2 PAR</t>
  </si>
  <si>
    <t>Niži razredi OŠ CM1,CM2 PFR</t>
  </si>
  <si>
    <t>Niži razredi OŠ PFR</t>
  </si>
  <si>
    <t>Niži razredi OŠ PAR</t>
  </si>
  <si>
    <t>Viši razredi OŠ PFR</t>
  </si>
  <si>
    <t>Viši razredi OŠ PAR</t>
  </si>
  <si>
    <t>Broj učenika</t>
  </si>
  <si>
    <t>Ukupni prihodi za sve učenike</t>
  </si>
  <si>
    <t>Ukupni godišnji prihodi</t>
  </si>
  <si>
    <t>PROSEK</t>
  </si>
  <si>
    <t>Međunarodne organizacije</t>
  </si>
  <si>
    <t>Troškovi 1. upisa</t>
  </si>
  <si>
    <t>Troškovi reupisa</t>
  </si>
  <si>
    <t>Troškovi reupisa za 1. dete</t>
  </si>
  <si>
    <t>Troškovi reupisa za 2, 3. dete</t>
  </si>
  <si>
    <t>plate</t>
  </si>
  <si>
    <t>AEFE rezidenti</t>
  </si>
  <si>
    <t>rezultat</t>
  </si>
  <si>
    <t>PRIHODI</t>
  </si>
  <si>
    <t>čišćenje</t>
  </si>
  <si>
    <t>obezbeđenje</t>
  </si>
  <si>
    <t>mazut</t>
  </si>
  <si>
    <t>učešće u prihodima</t>
  </si>
  <si>
    <t>dodatni sati profesora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</si>
</sst>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.00\ &quot;RSD&quot;_-;\-* #,##0.00\ &quot;RSD&quot;_-;_-* &quot;-&quot;??\ &quot;RSD&quot;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Vrai&quot;;&quot;Vrai&quot;;&quot;Faux&quot;"/>
    <numFmt numFmtId="187" formatCode="&quot;Actif&quot;;&quot;Actif&quot;;&quot;Inactif&quot;"/>
    <numFmt numFmtId="188" formatCode="#,##0_ ;[Red]\-#,##0\ "/>
    <numFmt numFmtId="189" formatCode="[$€-2]\ #,##0.00_);[Red]\([$€-2]\ #,##0.00\)"/>
    <numFmt numFmtId="190" formatCode="#,##0.0\ &quot;€&quot;;[Red]\-#,##0.0\ &quot;€&quot;"/>
    <numFmt numFmtId="191" formatCode="#,##0.000\ &quot;€&quot;;[Red]\-#,##0.000\ &quot;€&quot;"/>
    <numFmt numFmtId="192" formatCode="_-* #,##0.00\ _D_i_n_._-;\-* #,##0.00\ _D_i_n_._-;_-* &quot;-&quot;??\ _D_i_n_._-;_-@_-"/>
    <numFmt numFmtId="193" formatCode="#,##0\ _D_i_n_."/>
    <numFmt numFmtId="194" formatCode="0&quot; &quot;;&quot;-&quot;0&quot; &quot;;&quot; - &quot;;@&quot; &quot;"/>
  </numFmts>
  <fonts count="49">
    <font>
      <sz val="10"/>
      <name val="Arial"/>
      <family val="0"/>
    </font>
    <font>
      <sz val="11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43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3" fontId="1" fillId="0" borderId="0" xfId="43" applyFont="1" applyFill="1" applyBorder="1" applyAlignment="1">
      <alignment horizontal="right"/>
    </xf>
    <xf numFmtId="183" fontId="1" fillId="0" borderId="0" xfId="43" applyFont="1" applyFill="1" applyBorder="1" applyAlignment="1">
      <alignment/>
    </xf>
    <xf numFmtId="183" fontId="1" fillId="0" borderId="10" xfId="43" applyFont="1" applyFill="1" applyBorder="1" applyAlignment="1">
      <alignment/>
    </xf>
    <xf numFmtId="183" fontId="1" fillId="0" borderId="10" xfId="43" applyFont="1" applyFill="1" applyBorder="1" applyAlignment="1">
      <alignment horizontal="right"/>
    </xf>
    <xf numFmtId="183" fontId="1" fillId="0" borderId="10" xfId="43" applyFont="1" applyFill="1" applyBorder="1" applyAlignment="1">
      <alignment horizontal="right" vertical="center"/>
    </xf>
    <xf numFmtId="0" fontId="25" fillId="8" borderId="10" xfId="0" applyFont="1" applyFill="1" applyBorder="1" applyAlignment="1">
      <alignment horizontal="left"/>
    </xf>
    <xf numFmtId="0" fontId="25" fillId="15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183" fontId="26" fillId="0" borderId="10" xfId="43" applyFont="1" applyFill="1" applyBorder="1" applyAlignment="1">
      <alignment/>
    </xf>
    <xf numFmtId="183" fontId="26" fillId="0" borderId="10" xfId="43" applyFont="1" applyFill="1" applyBorder="1" applyAlignment="1">
      <alignment horizontal="right"/>
    </xf>
    <xf numFmtId="183" fontId="26" fillId="0" borderId="10" xfId="43" applyFont="1" applyFill="1" applyBorder="1" applyAlignment="1">
      <alignment horizontal="right" vertical="center"/>
    </xf>
    <xf numFmtId="183" fontId="48" fillId="0" borderId="10" xfId="43" applyFont="1" applyFill="1" applyBorder="1" applyAlignment="1">
      <alignment horizontal="right"/>
    </xf>
    <xf numFmtId="0" fontId="28" fillId="33" borderId="1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8" fillId="0" borderId="10" xfId="0" applyFont="1" applyBorder="1" applyAlignment="1">
      <alignment horizontal="center" vertical="distributed"/>
    </xf>
    <xf numFmtId="171" fontId="24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9" fontId="24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10" fontId="24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4" fillId="0" borderId="10" xfId="0" applyNumberFormat="1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distributed"/>
    </xf>
    <xf numFmtId="0" fontId="28" fillId="33" borderId="10" xfId="0" applyFont="1" applyFill="1" applyBorder="1" applyAlignment="1">
      <alignment horizontal="center"/>
    </xf>
    <xf numFmtId="0" fontId="28" fillId="17" borderId="10" xfId="0" applyFont="1" applyFill="1" applyBorder="1" applyAlignment="1">
      <alignment horizontal="center" wrapText="1"/>
    </xf>
    <xf numFmtId="171" fontId="29" fillId="0" borderId="0" xfId="0" applyNumberFormat="1" applyFont="1" applyAlignment="1">
      <alignment/>
    </xf>
    <xf numFmtId="171" fontId="29" fillId="0" borderId="10" xfId="0" applyNumberFormat="1" applyFont="1" applyBorder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29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Milliers 2" xfId="55"/>
    <cellStyle name="Milliers 2 5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85"/>
          <c:y val="0.09675"/>
          <c:w val="0.987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'Troškovi školarine'!$A$127</c:f>
              <c:strCache>
                <c:ptCount val="1"/>
                <c:pt idx="0">
                  <c:v>Broj učenika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'Troškovi školarine'!$B$126:$S$126</c:f>
              <c:strCache/>
            </c:strRef>
          </c:cat>
          <c:val>
            <c:numRef>
              <c:f>'Troškovi školarine'!$B$127:$S$127</c:f>
              <c:numCache/>
            </c:numRef>
          </c:val>
          <c:smooth val="0"/>
        </c:ser>
        <c:marker val="1"/>
        <c:axId val="61287186"/>
        <c:axId val="26995387"/>
      </c:lineChart>
      <c:catAx>
        <c:axId val="61287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995387"/>
        <c:crosses val="autoZero"/>
        <c:auto val="1"/>
        <c:lblOffset val="100"/>
        <c:tickLblSkip val="1"/>
        <c:noMultiLvlLbl val="0"/>
      </c:catAx>
      <c:valAx>
        <c:axId val="26995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287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95"/>
          <c:y val="0.097"/>
          <c:w val="0.975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'Troškovi školarine'!$A$128</c:f>
              <c:strCache>
                <c:ptCount val="1"/>
                <c:pt idx="0">
                  <c:v>Prihodi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'Troškovi školarine'!$B$126:$S$126</c:f>
              <c:strCache/>
            </c:strRef>
          </c:cat>
          <c:val>
            <c:numRef>
              <c:f>'Troškovi školarine'!$B$128:$S$128</c:f>
              <c:numCache/>
            </c:numRef>
          </c:val>
          <c:smooth val="0"/>
        </c:ser>
        <c:marker val="1"/>
        <c:axId val="21469368"/>
        <c:axId val="64134681"/>
      </c:lineChart>
      <c:catAx>
        <c:axId val="21469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134681"/>
        <c:crosses val="autoZero"/>
        <c:auto val="1"/>
        <c:lblOffset val="100"/>
        <c:tickLblSkip val="1"/>
        <c:noMultiLvlLbl val="0"/>
      </c:catAx>
      <c:valAx>
        <c:axId val="64134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469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130</xdr:row>
      <xdr:rowOff>57150</xdr:rowOff>
    </xdr:from>
    <xdr:to>
      <xdr:col>6</xdr:col>
      <xdr:colOff>238125</xdr:colOff>
      <xdr:row>147</xdr:row>
      <xdr:rowOff>57150</xdr:rowOff>
    </xdr:to>
    <xdr:graphicFrame>
      <xdr:nvGraphicFramePr>
        <xdr:cNvPr id="1" name="Graphique 2"/>
        <xdr:cNvGraphicFramePr/>
      </xdr:nvGraphicFramePr>
      <xdr:xfrm>
        <a:off x="1400175" y="27108150"/>
        <a:ext cx="4743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130</xdr:row>
      <xdr:rowOff>57150</xdr:rowOff>
    </xdr:from>
    <xdr:to>
      <xdr:col>11</xdr:col>
      <xdr:colOff>676275</xdr:colOff>
      <xdr:row>147</xdr:row>
      <xdr:rowOff>38100</xdr:rowOff>
    </xdr:to>
    <xdr:graphicFrame>
      <xdr:nvGraphicFramePr>
        <xdr:cNvPr id="2" name="Graphique 3"/>
        <xdr:cNvGraphicFramePr/>
      </xdr:nvGraphicFramePr>
      <xdr:xfrm>
        <a:off x="7172325" y="27108150"/>
        <a:ext cx="63627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9:I28"/>
  <sheetViews>
    <sheetView showGridLines="0" tabSelected="1" zoomScalePageLayoutView="0" workbookViewId="0" topLeftCell="A1">
      <selection activeCell="B21" sqref="B21"/>
    </sheetView>
  </sheetViews>
  <sheetFormatPr defaultColWidth="11.421875" defaultRowHeight="12.75"/>
  <cols>
    <col min="1" max="1" width="24.57421875" style="1" customWidth="1"/>
    <col min="2" max="2" width="12.00390625" style="1" bestFit="1" customWidth="1"/>
    <col min="3" max="3" width="12.140625" style="1" bestFit="1" customWidth="1"/>
    <col min="4" max="4" width="14.421875" style="1" customWidth="1"/>
    <col min="5" max="5" width="15.57421875" style="1" customWidth="1"/>
    <col min="6" max="6" width="15.00390625" style="1" customWidth="1"/>
    <col min="7" max="7" width="15.8515625" style="1" customWidth="1"/>
    <col min="8" max="8" width="12.140625" style="1" bestFit="1" customWidth="1"/>
    <col min="9" max="9" width="12.28125" style="1" customWidth="1"/>
    <col min="10" max="16384" width="11.421875" style="1" customWidth="1"/>
  </cols>
  <sheetData>
    <row r="9" spans="2:9" ht="15">
      <c r="B9" s="10">
        <v>2016</v>
      </c>
      <c r="C9" s="10">
        <v>2017</v>
      </c>
      <c r="D9" s="10">
        <v>2018</v>
      </c>
      <c r="E9" s="10">
        <v>2019</v>
      </c>
      <c r="F9" s="10">
        <v>2020</v>
      </c>
      <c r="G9" s="10">
        <v>2021</v>
      </c>
      <c r="H9" s="10">
        <v>2022</v>
      </c>
      <c r="I9" s="10">
        <v>2023</v>
      </c>
    </row>
    <row r="10" spans="1:9" ht="15">
      <c r="A10" s="9" t="s">
        <v>63</v>
      </c>
      <c r="B10" s="6">
        <v>-1115566</v>
      </c>
      <c r="C10" s="6">
        <v>-1159344</v>
      </c>
      <c r="D10" s="6">
        <v>-1184725.78</v>
      </c>
      <c r="E10" s="7">
        <v>-1295952</v>
      </c>
      <c r="F10" s="7">
        <v>-1179526.21635662</v>
      </c>
      <c r="G10" s="7">
        <v>-1372238.77</v>
      </c>
      <c r="H10" s="7">
        <v>-1629859</v>
      </c>
      <c r="I10" s="7">
        <v>-1781503</v>
      </c>
    </row>
    <row r="11" spans="1:9" ht="15">
      <c r="A11" s="9" t="s">
        <v>64</v>
      </c>
      <c r="B11" s="6">
        <f>-277879.35-34564.88-10678.16-7485.62-81168</f>
        <v>-411776.00999999995</v>
      </c>
      <c r="C11" s="6">
        <f>-411775.93</f>
        <v>-411775.93</v>
      </c>
      <c r="D11" s="6">
        <f>-338526.57-27385.94</f>
        <v>-365912.51</v>
      </c>
      <c r="E11" s="6">
        <f>-365912.51-126902.62</f>
        <v>-492815.13</v>
      </c>
      <c r="F11" s="6">
        <f>-492815.13</f>
        <v>-492815.13</v>
      </c>
      <c r="G11" s="6">
        <f>-472115.83</f>
        <v>-472115.83</v>
      </c>
      <c r="H11" s="6">
        <f>-434063.57-4946.72</f>
        <v>-439010.29</v>
      </c>
      <c r="I11" s="7">
        <f>-439010.29-8899.55</f>
        <v>-447909.83999999997</v>
      </c>
    </row>
    <row r="12" spans="1:9" ht="15">
      <c r="A12" s="9" t="s">
        <v>70</v>
      </c>
      <c r="B12" s="6">
        <f>-90493.96-47066.55</f>
        <v>-137560.51</v>
      </c>
      <c r="C12" s="6">
        <f>-97133.1-49960.68</f>
        <v>-147093.78</v>
      </c>
      <c r="D12" s="6">
        <f>-149882.04-76438.5</f>
        <v>-226320.54</v>
      </c>
      <c r="E12" s="6">
        <f>-127397.5-64202.8</f>
        <v>-191600.3</v>
      </c>
      <c r="F12" s="6">
        <f>-102724.48-54818.51</f>
        <v>-157542.99</v>
      </c>
      <c r="G12" s="6">
        <f>-109637.01-56883.07</f>
        <v>-166520.08</v>
      </c>
      <c r="H12" s="6">
        <f>-113766.14-58573.64</f>
        <v>-172339.78</v>
      </c>
      <c r="I12" s="7">
        <f>-117147.27-60877.67</f>
        <v>-178024.94</v>
      </c>
    </row>
    <row r="13" spans="1:9" ht="15">
      <c r="A13" s="9" t="s">
        <v>71</v>
      </c>
      <c r="B13" s="6">
        <v>-25591.53</v>
      </c>
      <c r="C13" s="6">
        <f>-4146.25-13523.16-8471</f>
        <v>-26140.41</v>
      </c>
      <c r="D13" s="6">
        <f>-7527-27460.82-13071.12</f>
        <v>-48058.94</v>
      </c>
      <c r="E13" s="6">
        <f>-18127.55-19178.49-7890.45</f>
        <v>-45196.49</v>
      </c>
      <c r="F13" s="6">
        <f>-6565.38-7255.01-7620.5</f>
        <v>-21440.89</v>
      </c>
      <c r="G13" s="6">
        <f>-6542-25979.88-16687.32</f>
        <v>-49209.2</v>
      </c>
      <c r="H13" s="6">
        <f>-3199.24-12919.97-7547.5-6395.85</f>
        <v>-30062.559999999998</v>
      </c>
      <c r="I13" s="7">
        <f>-4375.04-901.82-7036-16188.39</f>
        <v>-28501.25</v>
      </c>
    </row>
    <row r="14" spans="1:9" ht="15">
      <c r="A14" s="9" t="s">
        <v>24</v>
      </c>
      <c r="B14" s="6">
        <v>-305401</v>
      </c>
      <c r="C14" s="6">
        <v>-334029</v>
      </c>
      <c r="D14" s="6">
        <v>-338336.03</v>
      </c>
      <c r="E14" s="8">
        <v>-327470.813432461</v>
      </c>
      <c r="F14" s="8">
        <v>-312068.855521426</v>
      </c>
      <c r="G14" s="8">
        <v>-386015.56</v>
      </c>
      <c r="H14" s="8">
        <v>-365572.95673233806</v>
      </c>
      <c r="I14" s="7">
        <v>-443650</v>
      </c>
    </row>
    <row r="15" spans="1:9" ht="15">
      <c r="A15" s="9" t="s">
        <v>69</v>
      </c>
      <c r="B15" s="6">
        <v>-36417</v>
      </c>
      <c r="C15" s="6">
        <v>-33533</v>
      </c>
      <c r="D15" s="6">
        <v>-48284.42</v>
      </c>
      <c r="E15" s="8">
        <v>-60514</v>
      </c>
      <c r="F15" s="8">
        <v>-46590.4585130675</v>
      </c>
      <c r="G15" s="8">
        <v>-79974.97</v>
      </c>
      <c r="H15" s="8">
        <v>-81915.629991706</v>
      </c>
      <c r="I15" s="7">
        <v>-85425</v>
      </c>
    </row>
    <row r="16" spans="1:9" ht="15">
      <c r="A16" s="9" t="s">
        <v>68</v>
      </c>
      <c r="B16" s="6">
        <v>0</v>
      </c>
      <c r="C16" s="6">
        <v>-20226.1</v>
      </c>
      <c r="D16" s="6">
        <v>-25521.54</v>
      </c>
      <c r="E16" s="8">
        <v>-27435</v>
      </c>
      <c r="F16" s="8">
        <v>-28800</v>
      </c>
      <c r="G16" s="8">
        <v>-56867</v>
      </c>
      <c r="H16" s="8">
        <v>-63251.25555283624</v>
      </c>
      <c r="I16" s="7">
        <v>-61821</v>
      </c>
    </row>
    <row r="17" spans="1:9" ht="15">
      <c r="A17" s="9" t="s">
        <v>67</v>
      </c>
      <c r="B17" s="6">
        <v>-14066</v>
      </c>
      <c r="C17" s="6">
        <v>-15729.04</v>
      </c>
      <c r="D17" s="6">
        <v>-18807.56</v>
      </c>
      <c r="E17" s="8">
        <v>-21136</v>
      </c>
      <c r="F17" s="8">
        <v>-24399.6762865159</v>
      </c>
      <c r="G17" s="8">
        <v>-30670.98</v>
      </c>
      <c r="H17" s="8">
        <v>-44705.86934668517</v>
      </c>
      <c r="I17" s="7">
        <v>-46373.58</v>
      </c>
    </row>
    <row r="18" spans="1:9" ht="15">
      <c r="A18" s="11"/>
      <c r="B18" s="5"/>
      <c r="C18" s="5"/>
      <c r="D18" s="5"/>
      <c r="E18" s="4"/>
      <c r="F18" s="4"/>
      <c r="G18" s="4"/>
      <c r="H18" s="4"/>
      <c r="I18" s="4"/>
    </row>
    <row r="19" spans="1:9" ht="15">
      <c r="A19" s="9" t="s">
        <v>66</v>
      </c>
      <c r="B19" s="6">
        <v>2715917.69</v>
      </c>
      <c r="C19" s="8">
        <v>3067758</v>
      </c>
      <c r="D19" s="6">
        <v>2959703</v>
      </c>
      <c r="E19" s="8">
        <v>2959702.85764983</v>
      </c>
      <c r="F19" s="8">
        <v>2776040.4355495228</v>
      </c>
      <c r="G19" s="8">
        <v>3018583</v>
      </c>
      <c r="H19" s="8">
        <v>3496846</v>
      </c>
      <c r="I19" s="8">
        <v>3601069.1158510614</v>
      </c>
    </row>
    <row r="20" spans="1:9" ht="15">
      <c r="A20" s="11"/>
      <c r="B20" s="5"/>
      <c r="C20" s="5"/>
      <c r="D20" s="5"/>
      <c r="E20" s="4"/>
      <c r="F20" s="4"/>
      <c r="G20" s="4"/>
      <c r="H20" s="4"/>
      <c r="I20" s="4"/>
    </row>
    <row r="21" spans="1:9" ht="15">
      <c r="A21" s="11"/>
      <c r="B21" s="5"/>
      <c r="C21" s="5"/>
      <c r="D21" s="5"/>
      <c r="E21" s="4"/>
      <c r="F21" s="4"/>
      <c r="G21" s="4"/>
      <c r="H21" s="4"/>
      <c r="I21" s="4"/>
    </row>
    <row r="22" spans="1:9" ht="15">
      <c r="A22" s="9" t="s">
        <v>65</v>
      </c>
      <c r="B22" s="12">
        <v>102392.72</v>
      </c>
      <c r="C22" s="12">
        <v>45041.48</v>
      </c>
      <c r="D22" s="12">
        <v>25597.34</v>
      </c>
      <c r="E22" s="13">
        <v>31672.3575621126</v>
      </c>
      <c r="F22" s="15">
        <v>-98944.774514629</v>
      </c>
      <c r="G22" s="15">
        <v>-26152.909999999683</v>
      </c>
      <c r="H22" s="14">
        <v>16087.481502980521</v>
      </c>
      <c r="I22" s="15">
        <v>-137053.37042358657</v>
      </c>
    </row>
    <row r="23" spans="1:9" ht="15">
      <c r="A23" s="2"/>
      <c r="B23" s="3"/>
      <c r="C23" s="3"/>
      <c r="D23" s="3"/>
      <c r="E23" s="4"/>
      <c r="F23" s="4"/>
      <c r="G23" s="4"/>
      <c r="H23" s="3"/>
      <c r="I23" s="3"/>
    </row>
    <row r="24" spans="1:9" ht="15">
      <c r="A24" s="2"/>
      <c r="B24" s="3"/>
      <c r="C24" s="3"/>
      <c r="D24" s="3"/>
      <c r="E24" s="3"/>
      <c r="F24" s="3"/>
      <c r="G24" s="3"/>
      <c r="H24" s="3"/>
      <c r="I24" s="3"/>
    </row>
    <row r="25" spans="1:8" ht="15">
      <c r="A25" s="2"/>
      <c r="H25" s="3"/>
    </row>
    <row r="26" ht="14.25">
      <c r="H26" s="3"/>
    </row>
    <row r="28" ht="12">
      <c r="B28" s="1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128"/>
  <sheetViews>
    <sheetView zoomScalePageLayoutView="0" workbookViewId="0" topLeftCell="A6">
      <selection activeCell="G11" sqref="G11"/>
    </sheetView>
  </sheetViews>
  <sheetFormatPr defaultColWidth="11.421875" defaultRowHeight="15" customHeight="1"/>
  <cols>
    <col min="1" max="1" width="23.7109375" style="17" customWidth="1"/>
    <col min="2" max="2" width="12.8515625" style="17" customWidth="1"/>
    <col min="3" max="3" width="12.140625" style="17" customWidth="1"/>
    <col min="4" max="4" width="12.28125" style="17" customWidth="1"/>
    <col min="5" max="5" width="13.7109375" style="17" customWidth="1"/>
    <col min="6" max="6" width="13.8515625" style="17" customWidth="1"/>
    <col min="7" max="7" width="11.28125" style="17" customWidth="1"/>
    <col min="8" max="8" width="37.421875" style="17" customWidth="1"/>
    <col min="9" max="9" width="16.8515625" style="17" customWidth="1"/>
    <col min="10" max="10" width="27.28125" style="21" customWidth="1"/>
    <col min="11" max="16384" width="11.421875" style="17" customWidth="1"/>
  </cols>
  <sheetData>
    <row r="1" spans="1:10" ht="30" customHeight="1" hidden="1">
      <c r="A1" s="16" t="s">
        <v>0</v>
      </c>
      <c r="B1" s="16" t="s">
        <v>1</v>
      </c>
      <c r="C1" s="27" t="s">
        <v>2</v>
      </c>
      <c r="D1" s="27"/>
      <c r="E1" s="27"/>
      <c r="F1" s="27" t="s">
        <v>10</v>
      </c>
      <c r="G1" s="27" t="s">
        <v>11</v>
      </c>
      <c r="H1" s="16" t="s">
        <v>0</v>
      </c>
      <c r="I1" s="16"/>
      <c r="J1" s="28" t="s">
        <v>18</v>
      </c>
    </row>
    <row r="2" spans="1:10" ht="15" customHeight="1" hidden="1">
      <c r="A2" s="20" t="s">
        <v>32</v>
      </c>
      <c r="B2" s="19">
        <v>2550</v>
      </c>
      <c r="C2" s="19">
        <v>2640</v>
      </c>
      <c r="D2" s="19"/>
      <c r="E2" s="19"/>
      <c r="F2" s="19">
        <v>2610</v>
      </c>
      <c r="G2" s="22" t="s">
        <v>12</v>
      </c>
      <c r="H2" s="18" t="s">
        <v>59</v>
      </c>
      <c r="I2" s="19">
        <v>100</v>
      </c>
      <c r="J2" s="23"/>
    </row>
    <row r="3" spans="1:10" ht="15" customHeight="1" hidden="1">
      <c r="A3" s="20" t="s">
        <v>33</v>
      </c>
      <c r="B3" s="19">
        <v>2550</v>
      </c>
      <c r="C3" s="19">
        <v>2640</v>
      </c>
      <c r="D3" s="19"/>
      <c r="E3" s="19"/>
      <c r="F3" s="19">
        <v>2610</v>
      </c>
      <c r="G3" s="22" t="s">
        <v>12</v>
      </c>
      <c r="H3" s="20" t="s">
        <v>60</v>
      </c>
      <c r="I3" s="19">
        <v>35</v>
      </c>
      <c r="J3" s="23"/>
    </row>
    <row r="4" spans="1:10" ht="15" customHeight="1" hidden="1">
      <c r="A4" s="20" t="s">
        <v>34</v>
      </c>
      <c r="B4" s="19">
        <v>3000</v>
      </c>
      <c r="C4" s="19">
        <v>3090</v>
      </c>
      <c r="D4" s="19"/>
      <c r="E4" s="19"/>
      <c r="F4" s="19">
        <v>3060</v>
      </c>
      <c r="G4" s="24">
        <v>0.052</v>
      </c>
      <c r="H4" s="25"/>
      <c r="I4" s="25"/>
      <c r="J4" s="23"/>
    </row>
    <row r="5" spans="1:10" ht="15" customHeight="1" hidden="1">
      <c r="A5" s="20" t="s">
        <v>35</v>
      </c>
      <c r="B5" s="19">
        <v>3150</v>
      </c>
      <c r="C5" s="19">
        <v>3240</v>
      </c>
      <c r="D5" s="19"/>
      <c r="E5" s="19"/>
      <c r="F5" s="19">
        <v>3210</v>
      </c>
      <c r="G5" s="24">
        <v>0.049</v>
      </c>
      <c r="H5" s="25"/>
      <c r="I5" s="25"/>
      <c r="J5" s="23"/>
    </row>
    <row r="6" spans="1:12" ht="30" customHeight="1">
      <c r="A6" s="16" t="s">
        <v>3</v>
      </c>
      <c r="B6" s="32" t="s">
        <v>28</v>
      </c>
      <c r="C6" s="27" t="s">
        <v>29</v>
      </c>
      <c r="D6" s="27"/>
      <c r="E6" s="27"/>
      <c r="F6" s="27" t="s">
        <v>57</v>
      </c>
      <c r="G6" s="27" t="s">
        <v>36</v>
      </c>
      <c r="H6" s="16" t="s">
        <v>3</v>
      </c>
      <c r="I6" s="16"/>
      <c r="J6" s="28" t="s">
        <v>54</v>
      </c>
      <c r="K6" s="29" t="s">
        <v>55</v>
      </c>
      <c r="L6" s="29" t="s">
        <v>56</v>
      </c>
    </row>
    <row r="7" spans="1:11" ht="15" customHeight="1">
      <c r="A7" s="20" t="s">
        <v>32</v>
      </c>
      <c r="B7" s="19">
        <v>2745</v>
      </c>
      <c r="C7" s="19">
        <v>2835</v>
      </c>
      <c r="D7" s="19"/>
      <c r="E7" s="19"/>
      <c r="F7" s="19">
        <v>2805</v>
      </c>
      <c r="G7" s="24">
        <f>(F7-F2)/F2</f>
        <v>0.07471264367816093</v>
      </c>
      <c r="H7" s="18" t="s">
        <v>59</v>
      </c>
      <c r="I7" s="19">
        <v>200</v>
      </c>
      <c r="J7" s="23">
        <v>86</v>
      </c>
      <c r="K7" s="30">
        <f>AVERAGE(C7,B7)*J7</f>
        <v>239940</v>
      </c>
    </row>
    <row r="8" spans="1:11" ht="15" customHeight="1">
      <c r="A8" s="20" t="s">
        <v>33</v>
      </c>
      <c r="B8" s="19">
        <v>2745</v>
      </c>
      <c r="C8" s="19">
        <v>2835</v>
      </c>
      <c r="D8" s="19"/>
      <c r="E8" s="19"/>
      <c r="F8" s="19">
        <v>2805</v>
      </c>
      <c r="G8" s="24">
        <f>(F8-F3)/F3</f>
        <v>0.07471264367816093</v>
      </c>
      <c r="H8" s="20" t="s">
        <v>60</v>
      </c>
      <c r="I8" s="19">
        <v>40</v>
      </c>
      <c r="J8" s="23">
        <v>169</v>
      </c>
      <c r="K8" s="30">
        <f>AVERAGE(C8,B8)*J8</f>
        <v>471510</v>
      </c>
    </row>
    <row r="9" spans="1:11" ht="15" customHeight="1">
      <c r="A9" s="20" t="s">
        <v>34</v>
      </c>
      <c r="B9" s="19">
        <v>3225</v>
      </c>
      <c r="C9" s="19">
        <v>3330</v>
      </c>
      <c r="D9" s="19"/>
      <c r="E9" s="19"/>
      <c r="F9" s="19">
        <v>3295</v>
      </c>
      <c r="G9" s="24">
        <f>(F9-F4)/F4</f>
        <v>0.07679738562091504</v>
      </c>
      <c r="H9" s="34"/>
      <c r="I9" s="25"/>
      <c r="J9" s="23">
        <v>109</v>
      </c>
      <c r="K9" s="30">
        <f>AVERAGE(C9,B9)*J9</f>
        <v>357247.5</v>
      </c>
    </row>
    <row r="10" spans="1:11" ht="15" customHeight="1">
      <c r="A10" s="20" t="s">
        <v>35</v>
      </c>
      <c r="B10" s="19">
        <v>3390</v>
      </c>
      <c r="C10" s="19">
        <v>3480</v>
      </c>
      <c r="D10" s="19"/>
      <c r="E10" s="19"/>
      <c r="F10" s="19">
        <v>3450</v>
      </c>
      <c r="G10" s="24">
        <f>(F10-F5)/F5</f>
        <v>0.07476635514018691</v>
      </c>
      <c r="H10" s="34"/>
      <c r="I10" s="25"/>
      <c r="J10" s="23">
        <v>51</v>
      </c>
      <c r="K10" s="30">
        <f>AVERAGE(C10,B10)*J10</f>
        <v>175185</v>
      </c>
    </row>
    <row r="11" spans="1:12" ht="30" customHeight="1">
      <c r="A11" s="16" t="s">
        <v>4</v>
      </c>
      <c r="B11" s="32" t="s">
        <v>28</v>
      </c>
      <c r="C11" s="27" t="s">
        <v>29</v>
      </c>
      <c r="D11" s="27" t="s">
        <v>30</v>
      </c>
      <c r="E11" s="27" t="s">
        <v>58</v>
      </c>
      <c r="F11" s="27" t="s">
        <v>57</v>
      </c>
      <c r="G11" s="27" t="s">
        <v>36</v>
      </c>
      <c r="H11" s="32" t="s">
        <v>4</v>
      </c>
      <c r="I11" s="16"/>
      <c r="J11" s="28" t="s">
        <v>54</v>
      </c>
      <c r="K11" s="16" t="s">
        <v>3</v>
      </c>
      <c r="L11" s="30">
        <f>SUM(K7:K10)</f>
        <v>1243882.5</v>
      </c>
    </row>
    <row r="12" spans="1:11" ht="15" customHeight="1">
      <c r="A12" s="20" t="s">
        <v>32</v>
      </c>
      <c r="B12" s="19">
        <v>2850</v>
      </c>
      <c r="C12" s="19">
        <v>3000</v>
      </c>
      <c r="D12" s="19">
        <v>3300</v>
      </c>
      <c r="E12" s="19">
        <v>3150</v>
      </c>
      <c r="F12" s="19">
        <v>3075</v>
      </c>
      <c r="G12" s="24">
        <f>(F12-F7)/F7</f>
        <v>0.0962566844919786</v>
      </c>
      <c r="H12" s="18" t="s">
        <v>59</v>
      </c>
      <c r="I12" s="19">
        <v>500</v>
      </c>
      <c r="J12" s="23">
        <v>81</v>
      </c>
      <c r="K12" s="30">
        <f>AVERAGE(C12,B12)*J12</f>
        <v>236925</v>
      </c>
    </row>
    <row r="13" spans="1:11" ht="15" customHeight="1">
      <c r="A13" s="20" t="s">
        <v>33</v>
      </c>
      <c r="B13" s="19">
        <v>3000</v>
      </c>
      <c r="C13" s="19">
        <v>3150</v>
      </c>
      <c r="D13" s="19">
        <v>3450</v>
      </c>
      <c r="E13" s="19">
        <v>3300</v>
      </c>
      <c r="F13" s="19">
        <v>3225</v>
      </c>
      <c r="G13" s="24">
        <f>(F13-F8)/F8</f>
        <v>0.1497326203208556</v>
      </c>
      <c r="H13" s="20" t="s">
        <v>60</v>
      </c>
      <c r="I13" s="19">
        <v>80</v>
      </c>
      <c r="J13" s="23">
        <v>183</v>
      </c>
      <c r="K13" s="30">
        <f>AVERAGE(C13,B13)*J13</f>
        <v>562725</v>
      </c>
    </row>
    <row r="14" spans="1:11" ht="15" customHeight="1">
      <c r="A14" s="20" t="s">
        <v>34</v>
      </c>
      <c r="B14" s="19">
        <v>3450</v>
      </c>
      <c r="C14" s="19">
        <v>3600</v>
      </c>
      <c r="D14" s="19">
        <v>3900</v>
      </c>
      <c r="E14" s="19">
        <v>3750</v>
      </c>
      <c r="F14" s="19">
        <v>3675</v>
      </c>
      <c r="G14" s="24">
        <f>(F14-F9)/F9</f>
        <v>0.11532625189681335</v>
      </c>
      <c r="H14" s="34"/>
      <c r="I14" s="25"/>
      <c r="J14" s="23">
        <v>121</v>
      </c>
      <c r="K14" s="30">
        <f>AVERAGE(C14,B14)*J14</f>
        <v>426525</v>
      </c>
    </row>
    <row r="15" spans="1:11" ht="15" customHeight="1">
      <c r="A15" s="20" t="s">
        <v>35</v>
      </c>
      <c r="B15" s="19">
        <v>3600</v>
      </c>
      <c r="C15" s="19">
        <v>3750</v>
      </c>
      <c r="D15" s="19">
        <v>4200</v>
      </c>
      <c r="E15" s="19">
        <v>3900</v>
      </c>
      <c r="F15" s="19">
        <v>3863</v>
      </c>
      <c r="G15" s="24">
        <f>(F15-F10)/F10</f>
        <v>0.11971014492753623</v>
      </c>
      <c r="H15" s="34"/>
      <c r="I15" s="25"/>
      <c r="J15" s="23">
        <v>48</v>
      </c>
      <c r="K15" s="30">
        <f>AVERAGE(C15,B15)*J15</f>
        <v>176400</v>
      </c>
    </row>
    <row r="16" spans="1:12" ht="30" customHeight="1">
      <c r="A16" s="16" t="s">
        <v>5</v>
      </c>
      <c r="B16" s="32" t="s">
        <v>28</v>
      </c>
      <c r="C16" s="27" t="s">
        <v>29</v>
      </c>
      <c r="D16" s="27" t="s">
        <v>30</v>
      </c>
      <c r="E16" s="27" t="s">
        <v>58</v>
      </c>
      <c r="F16" s="27" t="s">
        <v>57</v>
      </c>
      <c r="G16" s="27" t="s">
        <v>36</v>
      </c>
      <c r="H16" s="32" t="s">
        <v>5</v>
      </c>
      <c r="I16" s="16"/>
      <c r="J16" s="28" t="s">
        <v>54</v>
      </c>
      <c r="K16" s="16" t="s">
        <v>4</v>
      </c>
      <c r="L16" s="30">
        <f>SUM(K12:K15)</f>
        <v>1402575</v>
      </c>
    </row>
    <row r="17" spans="1:11" ht="15" customHeight="1">
      <c r="A17" s="20" t="s">
        <v>32</v>
      </c>
      <c r="B17" s="19">
        <v>2940</v>
      </c>
      <c r="C17" s="19">
        <v>3090</v>
      </c>
      <c r="D17" s="19">
        <v>3420</v>
      </c>
      <c r="E17" s="19">
        <v>3270</v>
      </c>
      <c r="F17" s="19">
        <v>3180</v>
      </c>
      <c r="G17" s="24">
        <f>(F17-F12)/F12</f>
        <v>0.03414634146341464</v>
      </c>
      <c r="H17" s="18" t="s">
        <v>59</v>
      </c>
      <c r="I17" s="19">
        <v>520</v>
      </c>
      <c r="J17" s="23">
        <v>82</v>
      </c>
      <c r="K17" s="30">
        <f>AVERAGE(C17,B17)*J17</f>
        <v>247230</v>
      </c>
    </row>
    <row r="18" spans="1:11" ht="15" customHeight="1">
      <c r="A18" s="20" t="s">
        <v>33</v>
      </c>
      <c r="B18" s="19">
        <v>3090</v>
      </c>
      <c r="C18" s="19">
        <v>3270</v>
      </c>
      <c r="D18" s="19">
        <v>3570</v>
      </c>
      <c r="E18" s="19">
        <v>3420</v>
      </c>
      <c r="F18" s="19">
        <v>3338</v>
      </c>
      <c r="G18" s="24">
        <f>(F18-F13)/F13</f>
        <v>0.03503875968992248</v>
      </c>
      <c r="H18" s="20" t="s">
        <v>60</v>
      </c>
      <c r="I18" s="19">
        <v>90</v>
      </c>
      <c r="J18" s="23">
        <v>188</v>
      </c>
      <c r="K18" s="30">
        <f>AVERAGE(C18,B18)*J18</f>
        <v>597840</v>
      </c>
    </row>
    <row r="19" spans="1:11" ht="15" customHeight="1">
      <c r="A19" s="20" t="s">
        <v>34</v>
      </c>
      <c r="B19" s="19">
        <v>3570</v>
      </c>
      <c r="C19" s="19">
        <v>3720</v>
      </c>
      <c r="D19" s="19">
        <v>4020</v>
      </c>
      <c r="E19" s="19">
        <v>3870</v>
      </c>
      <c r="F19" s="19">
        <v>3795</v>
      </c>
      <c r="G19" s="24">
        <f>(F19-F14)/F14</f>
        <v>0.0326530612244898</v>
      </c>
      <c r="H19" s="34"/>
      <c r="I19" s="25"/>
      <c r="J19" s="23">
        <v>120</v>
      </c>
      <c r="K19" s="30">
        <f>AVERAGE(C19,B19)*J19</f>
        <v>437400</v>
      </c>
    </row>
    <row r="20" spans="1:11" ht="15" customHeight="1">
      <c r="A20" s="20" t="s">
        <v>35</v>
      </c>
      <c r="B20" s="19">
        <v>3720</v>
      </c>
      <c r="C20" s="19">
        <v>3870</v>
      </c>
      <c r="D20" s="19">
        <v>4350</v>
      </c>
      <c r="E20" s="19">
        <v>4020</v>
      </c>
      <c r="F20" s="19">
        <v>3990</v>
      </c>
      <c r="G20" s="24">
        <f>(F20-F15)/F15</f>
        <v>0.03287600310639399</v>
      </c>
      <c r="H20" s="34"/>
      <c r="I20" s="25"/>
      <c r="J20" s="23">
        <v>53</v>
      </c>
      <c r="K20" s="30">
        <f>AVERAGE(C20,B20)*J20</f>
        <v>201135</v>
      </c>
    </row>
    <row r="21" spans="1:12" ht="30" customHeight="1">
      <c r="A21" s="16" t="s">
        <v>6</v>
      </c>
      <c r="B21" s="27"/>
      <c r="C21" s="27"/>
      <c r="D21" s="27" t="s">
        <v>31</v>
      </c>
      <c r="E21" s="27"/>
      <c r="F21" s="27"/>
      <c r="G21" s="27" t="s">
        <v>36</v>
      </c>
      <c r="H21" s="32" t="s">
        <v>6</v>
      </c>
      <c r="I21" s="16"/>
      <c r="J21" s="28" t="s">
        <v>54</v>
      </c>
      <c r="K21" s="16" t="s">
        <v>5</v>
      </c>
      <c r="L21" s="30">
        <f>SUM(K17:K20)</f>
        <v>1483605</v>
      </c>
    </row>
    <row r="22" spans="1:11" ht="15" customHeight="1">
      <c r="A22" s="20" t="s">
        <v>32</v>
      </c>
      <c r="B22" s="19"/>
      <c r="C22" s="19"/>
      <c r="D22" s="19">
        <v>3300</v>
      </c>
      <c r="E22" s="19"/>
      <c r="F22" s="19"/>
      <c r="G22" s="24">
        <f>(D22-F17)/D22</f>
        <v>0.03636363636363636</v>
      </c>
      <c r="H22" s="18" t="s">
        <v>59</v>
      </c>
      <c r="I22" s="19">
        <v>600</v>
      </c>
      <c r="J22" s="23">
        <v>86</v>
      </c>
      <c r="K22" s="30">
        <f>D22*J22</f>
        <v>283800</v>
      </c>
    </row>
    <row r="23" spans="1:11" ht="15" customHeight="1">
      <c r="A23" s="20" t="s">
        <v>33</v>
      </c>
      <c r="B23" s="19"/>
      <c r="C23" s="19"/>
      <c r="D23" s="19">
        <v>3360</v>
      </c>
      <c r="E23" s="19"/>
      <c r="F23" s="19"/>
      <c r="G23" s="24">
        <f>(D23-F18)/D23</f>
        <v>0.006547619047619048</v>
      </c>
      <c r="H23" s="20" t="s">
        <v>60</v>
      </c>
      <c r="I23" s="19">
        <v>100</v>
      </c>
      <c r="J23" s="23">
        <v>187</v>
      </c>
      <c r="K23" s="30">
        <f aca="true" t="shared" si="0" ref="K23:K86">D23*J23</f>
        <v>628320</v>
      </c>
    </row>
    <row r="24" spans="1:11" ht="15" customHeight="1">
      <c r="A24" s="20" t="s">
        <v>34</v>
      </c>
      <c r="B24" s="19"/>
      <c r="C24" s="19"/>
      <c r="D24" s="19">
        <v>3840</v>
      </c>
      <c r="E24" s="19"/>
      <c r="F24" s="19"/>
      <c r="G24" s="24">
        <f>(D24-F19)/D24</f>
        <v>0.01171875</v>
      </c>
      <c r="H24" s="34"/>
      <c r="I24" s="25"/>
      <c r="J24" s="23">
        <v>121</v>
      </c>
      <c r="K24" s="30">
        <f t="shared" si="0"/>
        <v>464640</v>
      </c>
    </row>
    <row r="25" spans="1:11" ht="15" customHeight="1">
      <c r="A25" s="20" t="s">
        <v>35</v>
      </c>
      <c r="B25" s="19"/>
      <c r="C25" s="19"/>
      <c r="D25" s="19">
        <v>3990</v>
      </c>
      <c r="E25" s="19"/>
      <c r="F25" s="19"/>
      <c r="G25" s="24">
        <f>(D25-F20)/D25</f>
        <v>0</v>
      </c>
      <c r="H25" s="34"/>
      <c r="I25" s="25"/>
      <c r="J25" s="23">
        <v>65</v>
      </c>
      <c r="K25" s="30">
        <f t="shared" si="0"/>
        <v>259350</v>
      </c>
    </row>
    <row r="26" spans="1:12" ht="30" customHeight="1">
      <c r="A26" s="16" t="s">
        <v>7</v>
      </c>
      <c r="B26" s="27"/>
      <c r="C26" s="27"/>
      <c r="D26" s="27" t="s">
        <v>31</v>
      </c>
      <c r="E26" s="27"/>
      <c r="F26" s="27"/>
      <c r="G26" s="27" t="s">
        <v>36</v>
      </c>
      <c r="H26" s="32" t="s">
        <v>7</v>
      </c>
      <c r="I26" s="16"/>
      <c r="J26" s="28" t="s">
        <v>54</v>
      </c>
      <c r="K26" s="16" t="s">
        <v>6</v>
      </c>
      <c r="L26" s="30">
        <f>SUM(K22:K25)</f>
        <v>1636110</v>
      </c>
    </row>
    <row r="27" spans="1:11" ht="15" customHeight="1">
      <c r="A27" s="20" t="s">
        <v>32</v>
      </c>
      <c r="B27" s="19"/>
      <c r="C27" s="19"/>
      <c r="D27" s="19">
        <v>3465</v>
      </c>
      <c r="E27" s="19"/>
      <c r="F27" s="19"/>
      <c r="G27" s="24">
        <f>(D27-D22)/D27</f>
        <v>0.047619047619047616</v>
      </c>
      <c r="H27" s="18" t="s">
        <v>59</v>
      </c>
      <c r="I27" s="19">
        <v>600</v>
      </c>
      <c r="J27" s="23">
        <v>95</v>
      </c>
      <c r="K27" s="30">
        <f t="shared" si="0"/>
        <v>329175</v>
      </c>
    </row>
    <row r="28" spans="1:11" ht="15" customHeight="1">
      <c r="A28" s="20" t="s">
        <v>33</v>
      </c>
      <c r="B28" s="19"/>
      <c r="C28" s="19"/>
      <c r="D28" s="19">
        <v>3528</v>
      </c>
      <c r="E28" s="19"/>
      <c r="F28" s="19"/>
      <c r="G28" s="24">
        <f>(D28-D23)/D28</f>
        <v>0.047619047619047616</v>
      </c>
      <c r="H28" s="20" t="s">
        <v>60</v>
      </c>
      <c r="I28" s="19">
        <v>100</v>
      </c>
      <c r="J28" s="23">
        <v>187</v>
      </c>
      <c r="K28" s="30">
        <f t="shared" si="0"/>
        <v>659736</v>
      </c>
    </row>
    <row r="29" spans="1:11" ht="15" customHeight="1">
      <c r="A29" s="20" t="s">
        <v>34</v>
      </c>
      <c r="B29" s="19"/>
      <c r="C29" s="19"/>
      <c r="D29" s="19">
        <v>4032</v>
      </c>
      <c r="E29" s="19"/>
      <c r="F29" s="19"/>
      <c r="G29" s="24">
        <f>(D29-D24)/D29</f>
        <v>0.047619047619047616</v>
      </c>
      <c r="H29" s="34"/>
      <c r="I29" s="25"/>
      <c r="J29" s="23">
        <v>133</v>
      </c>
      <c r="K29" s="30">
        <f t="shared" si="0"/>
        <v>536256</v>
      </c>
    </row>
    <row r="30" spans="1:11" ht="15" customHeight="1">
      <c r="A30" s="20" t="s">
        <v>35</v>
      </c>
      <c r="B30" s="19"/>
      <c r="C30" s="19"/>
      <c r="D30" s="19">
        <v>4191</v>
      </c>
      <c r="E30" s="19"/>
      <c r="F30" s="19"/>
      <c r="G30" s="24">
        <f>(D30-D25)/D30</f>
        <v>0.047959914101646385</v>
      </c>
      <c r="H30" s="34"/>
      <c r="I30" s="25"/>
      <c r="J30" s="23">
        <v>70</v>
      </c>
      <c r="K30" s="30">
        <f t="shared" si="0"/>
        <v>293370</v>
      </c>
    </row>
    <row r="31" spans="1:12" ht="30" customHeight="1">
      <c r="A31" s="16" t="s">
        <v>8</v>
      </c>
      <c r="B31" s="27"/>
      <c r="C31" s="27"/>
      <c r="D31" s="27" t="s">
        <v>31</v>
      </c>
      <c r="E31" s="27"/>
      <c r="F31" s="27"/>
      <c r="G31" s="27" t="s">
        <v>36</v>
      </c>
      <c r="H31" s="32" t="s">
        <v>8</v>
      </c>
      <c r="I31" s="16"/>
      <c r="J31" s="28" t="s">
        <v>54</v>
      </c>
      <c r="K31" s="16" t="s">
        <v>7</v>
      </c>
      <c r="L31" s="30">
        <f>SUM(K27:K30)</f>
        <v>1818537</v>
      </c>
    </row>
    <row r="32" spans="1:11" ht="15" customHeight="1">
      <c r="A32" s="20" t="s">
        <v>32</v>
      </c>
      <c r="B32" s="19"/>
      <c r="C32" s="19"/>
      <c r="D32" s="19">
        <v>3638</v>
      </c>
      <c r="E32" s="19"/>
      <c r="F32" s="19"/>
      <c r="G32" s="24">
        <f>(D32-D27)/D32</f>
        <v>0.047553600879604176</v>
      </c>
      <c r="H32" s="18" t="s">
        <v>59</v>
      </c>
      <c r="I32" s="19">
        <v>600</v>
      </c>
      <c r="J32" s="23">
        <v>92</v>
      </c>
      <c r="K32" s="30">
        <f t="shared" si="0"/>
        <v>334696</v>
      </c>
    </row>
    <row r="33" spans="1:11" ht="15" customHeight="1">
      <c r="A33" s="20" t="s">
        <v>33</v>
      </c>
      <c r="B33" s="19"/>
      <c r="C33" s="19"/>
      <c r="D33" s="19">
        <v>3704</v>
      </c>
      <c r="E33" s="19"/>
      <c r="F33" s="19"/>
      <c r="G33" s="24">
        <f>(D33-D28)/D33</f>
        <v>0.047516198704103674</v>
      </c>
      <c r="H33" s="20" t="s">
        <v>60</v>
      </c>
      <c r="I33" s="19">
        <v>100</v>
      </c>
      <c r="J33" s="23">
        <v>175</v>
      </c>
      <c r="K33" s="30">
        <f t="shared" si="0"/>
        <v>648200</v>
      </c>
    </row>
    <row r="34" spans="1:11" ht="15" customHeight="1">
      <c r="A34" s="20" t="s">
        <v>34</v>
      </c>
      <c r="B34" s="19"/>
      <c r="C34" s="19"/>
      <c r="D34" s="19">
        <v>4234</v>
      </c>
      <c r="E34" s="19"/>
      <c r="F34" s="19"/>
      <c r="G34" s="24">
        <f>(D34-D29)/D34</f>
        <v>0.047709022201228156</v>
      </c>
      <c r="H34" s="34"/>
      <c r="I34" s="25"/>
      <c r="J34" s="23">
        <v>143</v>
      </c>
      <c r="K34" s="30">
        <f t="shared" si="0"/>
        <v>605462</v>
      </c>
    </row>
    <row r="35" spans="1:11" ht="15" customHeight="1">
      <c r="A35" s="20" t="s">
        <v>35</v>
      </c>
      <c r="B35" s="19"/>
      <c r="C35" s="19"/>
      <c r="D35" s="19">
        <v>4401</v>
      </c>
      <c r="E35" s="19"/>
      <c r="F35" s="19"/>
      <c r="G35" s="24">
        <f>(D35-D30)/D35</f>
        <v>0.047716428084526245</v>
      </c>
      <c r="H35" s="34"/>
      <c r="I35" s="25"/>
      <c r="J35" s="23">
        <v>82</v>
      </c>
      <c r="K35" s="30">
        <f t="shared" si="0"/>
        <v>360882</v>
      </c>
    </row>
    <row r="36" spans="1:12" ht="30" customHeight="1">
      <c r="A36" s="16" t="s">
        <v>9</v>
      </c>
      <c r="B36" s="27"/>
      <c r="C36" s="27"/>
      <c r="D36" s="27" t="s">
        <v>31</v>
      </c>
      <c r="E36" s="27"/>
      <c r="F36" s="27"/>
      <c r="G36" s="27" t="s">
        <v>36</v>
      </c>
      <c r="H36" s="32" t="s">
        <v>9</v>
      </c>
      <c r="I36" s="16"/>
      <c r="J36" s="28" t="s">
        <v>54</v>
      </c>
      <c r="K36" s="16" t="s">
        <v>8</v>
      </c>
      <c r="L36" s="30">
        <f>SUM(K32:K35)</f>
        <v>1949240</v>
      </c>
    </row>
    <row r="37" spans="1:11" ht="15" customHeight="1">
      <c r="A37" s="20" t="s">
        <v>37</v>
      </c>
      <c r="B37" s="19"/>
      <c r="C37" s="19"/>
      <c r="D37" s="19">
        <v>3819</v>
      </c>
      <c r="E37" s="19"/>
      <c r="F37" s="19"/>
      <c r="G37" s="24">
        <f>(D37-D32)/D37</f>
        <v>0.047394605917779525</v>
      </c>
      <c r="H37" s="18" t="s">
        <v>59</v>
      </c>
      <c r="I37" s="19">
        <v>1000</v>
      </c>
      <c r="J37" s="23">
        <v>95</v>
      </c>
      <c r="K37" s="30">
        <f>AVERAGE(D37,D38)*J37</f>
        <v>377102.5</v>
      </c>
    </row>
    <row r="38" spans="1:11" ht="15" customHeight="1">
      <c r="A38" s="20" t="s">
        <v>38</v>
      </c>
      <c r="B38" s="19"/>
      <c r="C38" s="19"/>
      <c r="D38" s="19">
        <v>4120</v>
      </c>
      <c r="E38" s="19"/>
      <c r="F38" s="19"/>
      <c r="G38" s="24"/>
      <c r="H38" s="20" t="s">
        <v>60</v>
      </c>
      <c r="I38" s="19">
        <v>250</v>
      </c>
      <c r="J38" s="23"/>
      <c r="K38" s="30">
        <f t="shared" si="0"/>
        <v>0</v>
      </c>
    </row>
    <row r="39" spans="1:11" ht="15" customHeight="1">
      <c r="A39" s="20" t="s">
        <v>39</v>
      </c>
      <c r="B39" s="19"/>
      <c r="C39" s="19"/>
      <c r="D39" s="19">
        <v>3889</v>
      </c>
      <c r="E39" s="19"/>
      <c r="F39" s="19"/>
      <c r="G39" s="24">
        <f>(D39-D33)/D39</f>
        <v>0.04757006942658781</v>
      </c>
      <c r="H39" s="34"/>
      <c r="I39" s="25"/>
      <c r="J39" s="23">
        <v>186</v>
      </c>
      <c r="K39" s="30">
        <f t="shared" si="0"/>
        <v>723354</v>
      </c>
    </row>
    <row r="40" spans="1:11" ht="15" customHeight="1">
      <c r="A40" s="20" t="s">
        <v>40</v>
      </c>
      <c r="B40" s="19"/>
      <c r="C40" s="19"/>
      <c r="D40" s="19">
        <v>4445</v>
      </c>
      <c r="E40" s="19"/>
      <c r="F40" s="19"/>
      <c r="G40" s="24">
        <f>(D40-D34)/D40</f>
        <v>0.047469066366704164</v>
      </c>
      <c r="H40" s="34"/>
      <c r="I40" s="25"/>
      <c r="J40" s="23">
        <v>163</v>
      </c>
      <c r="K40" s="30">
        <f t="shared" si="0"/>
        <v>724535</v>
      </c>
    </row>
    <row r="41" spans="1:11" ht="15" customHeight="1">
      <c r="A41" s="20" t="s">
        <v>41</v>
      </c>
      <c r="B41" s="19"/>
      <c r="C41" s="19"/>
      <c r="D41" s="19">
        <v>4621</v>
      </c>
      <c r="E41" s="19"/>
      <c r="F41" s="19"/>
      <c r="G41" s="24">
        <f>(D41-D35)/D41</f>
        <v>0.04760874269638606</v>
      </c>
      <c r="H41" s="34"/>
      <c r="I41" s="25"/>
      <c r="J41" s="23">
        <v>76</v>
      </c>
      <c r="K41" s="30">
        <f t="shared" si="0"/>
        <v>351196</v>
      </c>
    </row>
    <row r="42" spans="1:12" ht="30" customHeight="1">
      <c r="A42" s="16" t="s">
        <v>13</v>
      </c>
      <c r="B42" s="27"/>
      <c r="C42" s="27"/>
      <c r="D42" s="27" t="s">
        <v>31</v>
      </c>
      <c r="E42" s="27"/>
      <c r="F42" s="27"/>
      <c r="G42" s="27" t="s">
        <v>36</v>
      </c>
      <c r="H42" s="32" t="s">
        <v>13</v>
      </c>
      <c r="I42" s="16"/>
      <c r="J42" s="28" t="s">
        <v>54</v>
      </c>
      <c r="K42" s="16" t="s">
        <v>9</v>
      </c>
      <c r="L42" s="30">
        <f>SUM(K37:K41)</f>
        <v>2176187.5</v>
      </c>
    </row>
    <row r="43" spans="1:11" ht="15" customHeight="1">
      <c r="A43" s="20" t="s">
        <v>32</v>
      </c>
      <c r="B43" s="19"/>
      <c r="C43" s="19"/>
      <c r="D43" s="26">
        <v>4009.95</v>
      </c>
      <c r="E43" s="19"/>
      <c r="F43" s="19"/>
      <c r="G43" s="24">
        <f>(D43-D37)/D43</f>
        <v>0.047619047619047575</v>
      </c>
      <c r="H43" s="18" t="s">
        <v>59</v>
      </c>
      <c r="I43" s="19">
        <v>750</v>
      </c>
      <c r="J43" s="23">
        <v>74</v>
      </c>
      <c r="K43" s="30">
        <f>AVERAGE(D43,D44*J43)</f>
        <v>162066.975</v>
      </c>
    </row>
    <row r="44" spans="1:11" ht="15" customHeight="1">
      <c r="A44" s="20" t="s">
        <v>38</v>
      </c>
      <c r="B44" s="19"/>
      <c r="C44" s="19"/>
      <c r="D44" s="19">
        <v>4326</v>
      </c>
      <c r="E44" s="19"/>
      <c r="F44" s="19"/>
      <c r="G44" s="24">
        <f>(D44-D38)/D44</f>
        <v>0.047619047619047616</v>
      </c>
      <c r="H44" s="33" t="s">
        <v>61</v>
      </c>
      <c r="I44" s="19">
        <v>250</v>
      </c>
      <c r="J44" s="23"/>
      <c r="K44" s="30">
        <f t="shared" si="0"/>
        <v>0</v>
      </c>
    </row>
    <row r="45" spans="1:11" ht="15" customHeight="1">
      <c r="A45" s="20" t="s">
        <v>33</v>
      </c>
      <c r="B45" s="19"/>
      <c r="C45" s="19"/>
      <c r="D45" s="26">
        <v>4083.45</v>
      </c>
      <c r="E45" s="19"/>
      <c r="F45" s="19"/>
      <c r="G45" s="24">
        <f>(D45-D39)/D45</f>
        <v>0.047619047619047575</v>
      </c>
      <c r="H45" s="33" t="s">
        <v>62</v>
      </c>
      <c r="I45" s="19">
        <v>200</v>
      </c>
      <c r="J45" s="23">
        <v>195</v>
      </c>
      <c r="K45" s="30">
        <f>AVERAGE(D45,D46)*J45</f>
        <v>819921.3750000001</v>
      </c>
    </row>
    <row r="46" spans="1:11" ht="15" customHeight="1">
      <c r="A46" s="20" t="s">
        <v>42</v>
      </c>
      <c r="B46" s="19"/>
      <c r="C46" s="19"/>
      <c r="D46" s="19">
        <v>4326</v>
      </c>
      <c r="E46" s="19"/>
      <c r="F46" s="19"/>
      <c r="G46" s="24">
        <f>(D46-D40)/D46</f>
        <v>-0.02750809061488673</v>
      </c>
      <c r="H46" s="34"/>
      <c r="I46" s="25"/>
      <c r="J46" s="23"/>
      <c r="K46" s="30">
        <f t="shared" si="0"/>
        <v>0</v>
      </c>
    </row>
    <row r="47" spans="1:11" ht="15" customHeight="1">
      <c r="A47" s="20" t="s">
        <v>34</v>
      </c>
      <c r="B47" s="19"/>
      <c r="C47" s="19"/>
      <c r="D47" s="26">
        <v>4667.25</v>
      </c>
      <c r="E47" s="19"/>
      <c r="F47" s="19"/>
      <c r="G47" s="24">
        <f>(D47-D41)/D47</f>
        <v>0.009909475601264128</v>
      </c>
      <c r="H47" s="34"/>
      <c r="I47" s="25"/>
      <c r="J47" s="23">
        <v>125</v>
      </c>
      <c r="K47" s="30">
        <f t="shared" si="0"/>
        <v>583406.25</v>
      </c>
    </row>
    <row r="48" spans="1:11" ht="15" customHeight="1">
      <c r="A48" s="20" t="s">
        <v>35</v>
      </c>
      <c r="B48" s="19"/>
      <c r="C48" s="19"/>
      <c r="D48" s="26">
        <v>4852.05</v>
      </c>
      <c r="E48" s="19"/>
      <c r="F48" s="19"/>
      <c r="G48" s="24">
        <f>(D48-D41)/D48</f>
        <v>0.04761904761904766</v>
      </c>
      <c r="H48" s="34"/>
      <c r="I48" s="25"/>
      <c r="J48" s="23">
        <v>83</v>
      </c>
      <c r="K48" s="30">
        <f t="shared" si="0"/>
        <v>402720.15</v>
      </c>
    </row>
    <row r="49" spans="1:12" ht="30" customHeight="1">
      <c r="A49" s="16" t="s">
        <v>14</v>
      </c>
      <c r="B49" s="27"/>
      <c r="C49" s="27"/>
      <c r="D49" s="27" t="s">
        <v>31</v>
      </c>
      <c r="E49" s="27"/>
      <c r="F49" s="27"/>
      <c r="G49" s="27" t="s">
        <v>36</v>
      </c>
      <c r="H49" s="32" t="s">
        <v>13</v>
      </c>
      <c r="I49" s="16"/>
      <c r="J49" s="28" t="s">
        <v>54</v>
      </c>
      <c r="K49" s="16" t="s">
        <v>13</v>
      </c>
      <c r="L49" s="30">
        <f>SUM(K43:K48)</f>
        <v>1968114.75</v>
      </c>
    </row>
    <row r="50" spans="1:11" ht="15" customHeight="1">
      <c r="A50" s="20" t="s">
        <v>32</v>
      </c>
      <c r="B50" s="19"/>
      <c r="C50" s="19"/>
      <c r="D50" s="19">
        <v>4230</v>
      </c>
      <c r="E50" s="19"/>
      <c r="F50" s="19"/>
      <c r="G50" s="24">
        <f>(D50-D43)/D50</f>
        <v>0.05202127659574472</v>
      </c>
      <c r="H50" s="18" t="s">
        <v>59</v>
      </c>
      <c r="I50" s="19">
        <v>900</v>
      </c>
      <c r="J50" s="23">
        <v>79</v>
      </c>
      <c r="K50" s="30">
        <f>AVERAGE(D50,D51*J50)</f>
        <v>182116.5</v>
      </c>
    </row>
    <row r="51" spans="1:11" ht="15" customHeight="1">
      <c r="A51" s="20" t="s">
        <v>38</v>
      </c>
      <c r="B51" s="19"/>
      <c r="C51" s="19"/>
      <c r="D51" s="19">
        <v>4557</v>
      </c>
      <c r="E51" s="19"/>
      <c r="F51" s="19"/>
      <c r="G51" s="24">
        <f>(D51-D44)/D51</f>
        <v>0.05069124423963134</v>
      </c>
      <c r="H51" s="33" t="s">
        <v>61</v>
      </c>
      <c r="I51" s="19">
        <v>220</v>
      </c>
      <c r="J51" s="23"/>
      <c r="K51" s="30">
        <f t="shared" si="0"/>
        <v>0</v>
      </c>
    </row>
    <row r="52" spans="1:11" ht="15" customHeight="1">
      <c r="A52" s="20" t="s">
        <v>43</v>
      </c>
      <c r="B52" s="19"/>
      <c r="C52" s="19"/>
      <c r="D52" s="19">
        <v>4336</v>
      </c>
      <c r="E52" s="19"/>
      <c r="F52" s="19"/>
      <c r="G52" s="24">
        <f>(D52-D45)/D52</f>
        <v>0.05824492619926203</v>
      </c>
      <c r="H52" s="33" t="s">
        <v>62</v>
      </c>
      <c r="I52" s="19">
        <v>110</v>
      </c>
      <c r="J52" s="23">
        <v>198</v>
      </c>
      <c r="K52" s="30">
        <f>AVERAGE(D52,D53,D54,D55)*J52</f>
        <v>889119</v>
      </c>
    </row>
    <row r="53" spans="1:11" ht="15" customHeight="1">
      <c r="A53" s="20" t="s">
        <v>42</v>
      </c>
      <c r="B53" s="19"/>
      <c r="C53" s="19"/>
      <c r="D53" s="19">
        <v>4587</v>
      </c>
      <c r="E53" s="19"/>
      <c r="F53" s="19"/>
      <c r="G53" s="24">
        <f>(D53-D46)/D53</f>
        <v>0.05689993459777633</v>
      </c>
      <c r="H53" s="34"/>
      <c r="I53" s="25"/>
      <c r="J53" s="23"/>
      <c r="K53" s="30">
        <f t="shared" si="0"/>
        <v>0</v>
      </c>
    </row>
    <row r="54" spans="1:11" ht="15" customHeight="1">
      <c r="A54" s="20" t="s">
        <v>44</v>
      </c>
      <c r="B54" s="19"/>
      <c r="C54" s="19"/>
      <c r="D54" s="19">
        <v>4663</v>
      </c>
      <c r="E54" s="19"/>
      <c r="F54" s="19"/>
      <c r="G54" s="24"/>
      <c r="H54" s="34"/>
      <c r="I54" s="25"/>
      <c r="J54" s="23"/>
      <c r="K54" s="30">
        <f t="shared" si="0"/>
        <v>0</v>
      </c>
    </row>
    <row r="55" spans="1:11" ht="15" customHeight="1">
      <c r="A55" s="20" t="s">
        <v>45</v>
      </c>
      <c r="B55" s="19"/>
      <c r="C55" s="19"/>
      <c r="D55" s="19">
        <v>4376</v>
      </c>
      <c r="E55" s="19"/>
      <c r="F55" s="19"/>
      <c r="G55" s="24">
        <f>(D55-D45)/D55</f>
        <v>0.06685329067641686</v>
      </c>
      <c r="H55" s="34"/>
      <c r="I55" s="25"/>
      <c r="J55" s="23"/>
      <c r="K55" s="30">
        <f t="shared" si="0"/>
        <v>0</v>
      </c>
    </row>
    <row r="56" spans="1:11" ht="15" customHeight="1">
      <c r="A56" s="20" t="s">
        <v>34</v>
      </c>
      <c r="B56" s="19"/>
      <c r="C56" s="19"/>
      <c r="D56" s="19">
        <v>5015</v>
      </c>
      <c r="E56" s="19"/>
      <c r="F56" s="19"/>
      <c r="G56" s="24">
        <f>(D56-D47)/D56</f>
        <v>0.0693419740777667</v>
      </c>
      <c r="H56" s="34"/>
      <c r="I56" s="25"/>
      <c r="J56" s="23">
        <v>130</v>
      </c>
      <c r="K56" s="30">
        <f t="shared" si="0"/>
        <v>651950</v>
      </c>
    </row>
    <row r="57" spans="1:11" ht="15" customHeight="1">
      <c r="A57" s="20" t="s">
        <v>35</v>
      </c>
      <c r="B57" s="19"/>
      <c r="C57" s="19"/>
      <c r="D57" s="19">
        <v>5241</v>
      </c>
      <c r="E57" s="19"/>
      <c r="F57" s="19"/>
      <c r="G57" s="24">
        <f>(D57-D48)/D57</f>
        <v>0.07421293646250712</v>
      </c>
      <c r="H57" s="34"/>
      <c r="I57" s="25"/>
      <c r="J57" s="23">
        <v>86</v>
      </c>
      <c r="K57" s="30">
        <f t="shared" si="0"/>
        <v>450726</v>
      </c>
    </row>
    <row r="58" spans="1:12" ht="30" customHeight="1">
      <c r="A58" s="16" t="s">
        <v>15</v>
      </c>
      <c r="B58" s="27"/>
      <c r="C58" s="27"/>
      <c r="D58" s="27" t="s">
        <v>31</v>
      </c>
      <c r="E58" s="27"/>
      <c r="F58" s="27"/>
      <c r="G58" s="27" t="s">
        <v>36</v>
      </c>
      <c r="H58" s="32" t="s">
        <v>15</v>
      </c>
      <c r="I58" s="16"/>
      <c r="J58" s="28" t="s">
        <v>54</v>
      </c>
      <c r="K58" s="16" t="s">
        <v>14</v>
      </c>
      <c r="L58" s="30">
        <f>SUM(K50:K57)</f>
        <v>2173911.5</v>
      </c>
    </row>
    <row r="59" spans="1:11" ht="15" customHeight="1">
      <c r="A59" s="20" t="s">
        <v>32</v>
      </c>
      <c r="B59" s="19"/>
      <c r="C59" s="19"/>
      <c r="D59" s="19">
        <v>4333</v>
      </c>
      <c r="E59" s="19"/>
      <c r="F59" s="19"/>
      <c r="G59" s="24">
        <f aca="true" t="shared" si="1" ref="G59:G65">(D59-D50)/D59</f>
        <v>0.02377105931225479</v>
      </c>
      <c r="H59" s="18" t="s">
        <v>59</v>
      </c>
      <c r="I59" s="19">
        <v>900</v>
      </c>
      <c r="J59" s="23">
        <v>75</v>
      </c>
      <c r="K59" s="30">
        <f>AVERAGE(D59,D60)*J59</f>
        <v>337537.5</v>
      </c>
    </row>
    <row r="60" spans="1:11" ht="15" customHeight="1">
      <c r="A60" s="20" t="s">
        <v>38</v>
      </c>
      <c r="B60" s="19"/>
      <c r="C60" s="19"/>
      <c r="D60" s="19">
        <v>4668</v>
      </c>
      <c r="E60" s="19"/>
      <c r="F60" s="19"/>
      <c r="G60" s="24">
        <f t="shared" si="1"/>
        <v>0.02377892030848329</v>
      </c>
      <c r="H60" s="33" t="s">
        <v>61</v>
      </c>
      <c r="I60" s="19">
        <v>220</v>
      </c>
      <c r="J60" s="23"/>
      <c r="K60" s="30">
        <f t="shared" si="0"/>
        <v>0</v>
      </c>
    </row>
    <row r="61" spans="1:11" ht="15" customHeight="1">
      <c r="A61" s="20" t="s">
        <v>46</v>
      </c>
      <c r="B61" s="19"/>
      <c r="C61" s="19"/>
      <c r="D61" s="19">
        <v>4461</v>
      </c>
      <c r="E61" s="19"/>
      <c r="F61" s="19"/>
      <c r="G61" s="24">
        <f t="shared" si="1"/>
        <v>0.028020623178659495</v>
      </c>
      <c r="H61" s="33" t="s">
        <v>62</v>
      </c>
      <c r="I61" s="19">
        <v>110</v>
      </c>
      <c r="J61" s="23">
        <v>201</v>
      </c>
      <c r="K61" s="30">
        <f>AVERAGE(D61,D62,D63,D64)*J61</f>
        <v>943192.5</v>
      </c>
    </row>
    <row r="62" spans="1:11" ht="15" customHeight="1">
      <c r="A62" s="20" t="s">
        <v>47</v>
      </c>
      <c r="B62" s="19"/>
      <c r="C62" s="19"/>
      <c r="D62" s="19">
        <v>4718</v>
      </c>
      <c r="E62" s="19"/>
      <c r="F62" s="19"/>
      <c r="G62" s="24">
        <f t="shared" si="1"/>
        <v>0.027766002543450616</v>
      </c>
      <c r="H62" s="34"/>
      <c r="I62" s="25"/>
      <c r="J62" s="23"/>
      <c r="K62" s="30">
        <f t="shared" si="0"/>
        <v>0</v>
      </c>
    </row>
    <row r="63" spans="1:11" ht="15" customHeight="1">
      <c r="A63" s="20" t="s">
        <v>45</v>
      </c>
      <c r="B63" s="19"/>
      <c r="C63" s="19"/>
      <c r="D63" s="19">
        <v>4461</v>
      </c>
      <c r="E63" s="19"/>
      <c r="F63" s="19"/>
      <c r="G63" s="24">
        <f t="shared" si="1"/>
        <v>-0.04528132705671374</v>
      </c>
      <c r="H63" s="34"/>
      <c r="I63" s="25"/>
      <c r="J63" s="23"/>
      <c r="K63" s="30">
        <f t="shared" si="0"/>
        <v>0</v>
      </c>
    </row>
    <row r="64" spans="1:11" ht="15" customHeight="1">
      <c r="A64" s="20" t="s">
        <v>34</v>
      </c>
      <c r="B64" s="19"/>
      <c r="C64" s="19"/>
      <c r="D64" s="19">
        <v>5130</v>
      </c>
      <c r="E64" s="19"/>
      <c r="F64" s="19"/>
      <c r="G64" s="24">
        <f t="shared" si="1"/>
        <v>0.1469785575048733</v>
      </c>
      <c r="H64" s="34"/>
      <c r="I64" s="25"/>
      <c r="J64" s="23">
        <v>135</v>
      </c>
      <c r="K64" s="30">
        <f t="shared" si="0"/>
        <v>692550</v>
      </c>
    </row>
    <row r="65" spans="1:11" ht="15" customHeight="1">
      <c r="A65" s="20" t="s">
        <v>35</v>
      </c>
      <c r="B65" s="19"/>
      <c r="C65" s="19"/>
      <c r="D65" s="19">
        <v>5386</v>
      </c>
      <c r="E65" s="19"/>
      <c r="F65" s="19"/>
      <c r="G65" s="24">
        <f t="shared" si="1"/>
        <v>0.0688822874118084</v>
      </c>
      <c r="H65" s="34"/>
      <c r="I65" s="25"/>
      <c r="J65" s="23">
        <v>89</v>
      </c>
      <c r="K65" s="30">
        <f t="shared" si="0"/>
        <v>479354</v>
      </c>
    </row>
    <row r="66" spans="1:12" ht="30" customHeight="1">
      <c r="A66" s="16" t="s">
        <v>16</v>
      </c>
      <c r="B66" s="27"/>
      <c r="C66" s="27"/>
      <c r="D66" s="27" t="s">
        <v>31</v>
      </c>
      <c r="E66" s="27"/>
      <c r="F66" s="27"/>
      <c r="G66" s="27" t="s">
        <v>36</v>
      </c>
      <c r="H66" s="32" t="s">
        <v>16</v>
      </c>
      <c r="I66" s="16"/>
      <c r="J66" s="28" t="s">
        <v>54</v>
      </c>
      <c r="K66" s="16" t="s">
        <v>15</v>
      </c>
      <c r="L66" s="30">
        <f>SUM(K59:K65)</f>
        <v>2452634</v>
      </c>
    </row>
    <row r="67" spans="1:11" ht="15" customHeight="1">
      <c r="A67" s="20" t="s">
        <v>32</v>
      </c>
      <c r="B67" s="19"/>
      <c r="C67" s="19"/>
      <c r="D67" s="19">
        <v>4418</v>
      </c>
      <c r="E67" s="19"/>
      <c r="F67" s="19"/>
      <c r="G67" s="24">
        <f>(D67-D59)/D67</f>
        <v>0.01923947487550928</v>
      </c>
      <c r="H67" s="18" t="s">
        <v>59</v>
      </c>
      <c r="I67" s="19">
        <v>900</v>
      </c>
      <c r="J67" s="23">
        <v>76</v>
      </c>
      <c r="K67" s="30">
        <f>AVERAGE(D67,D68)*J67</f>
        <v>348726</v>
      </c>
    </row>
    <row r="68" spans="1:11" ht="15" customHeight="1">
      <c r="A68" s="20" t="s">
        <v>38</v>
      </c>
      <c r="B68" s="19"/>
      <c r="C68" s="19"/>
      <c r="D68" s="19">
        <v>4759</v>
      </c>
      <c r="E68" s="19"/>
      <c r="F68" s="19"/>
      <c r="G68" s="24">
        <f>(D68-D60)/D68</f>
        <v>0.019121664215171256</v>
      </c>
      <c r="H68" s="33" t="s">
        <v>61</v>
      </c>
      <c r="I68" s="19">
        <v>220</v>
      </c>
      <c r="J68" s="23"/>
      <c r="K68" s="30">
        <f t="shared" si="0"/>
        <v>0</v>
      </c>
    </row>
    <row r="69" spans="1:11" ht="15" customHeight="1">
      <c r="A69" s="20" t="s">
        <v>46</v>
      </c>
      <c r="B69" s="19"/>
      <c r="C69" s="19"/>
      <c r="D69" s="19">
        <v>4809</v>
      </c>
      <c r="E69" s="19"/>
      <c r="F69" s="19"/>
      <c r="G69" s="24">
        <f>(D69-D61)/D69</f>
        <v>0.07236431690580163</v>
      </c>
      <c r="H69" s="33" t="s">
        <v>62</v>
      </c>
      <c r="I69" s="19">
        <v>110</v>
      </c>
      <c r="J69" s="23">
        <v>210</v>
      </c>
      <c r="K69" s="30">
        <f>AVERAGE(D69,D70,D71,D72)*J69</f>
        <v>982380</v>
      </c>
    </row>
    <row r="70" spans="1:11" ht="15" customHeight="1">
      <c r="A70" s="20" t="s">
        <v>47</v>
      </c>
      <c r="B70" s="19"/>
      <c r="C70" s="19"/>
      <c r="D70" s="19">
        <v>4547</v>
      </c>
      <c r="E70" s="19"/>
      <c r="F70" s="19"/>
      <c r="G70" s="24">
        <f>(D70-D62)/D70</f>
        <v>-0.03760721354739389</v>
      </c>
      <c r="H70" s="34"/>
      <c r="I70" s="25"/>
      <c r="J70" s="23"/>
      <c r="K70" s="30">
        <f t="shared" si="0"/>
        <v>0</v>
      </c>
    </row>
    <row r="71" spans="1:11" ht="15" customHeight="1">
      <c r="A71" s="20" t="s">
        <v>48</v>
      </c>
      <c r="B71" s="19"/>
      <c r="C71" s="19"/>
      <c r="D71" s="19">
        <v>4809</v>
      </c>
      <c r="E71" s="19"/>
      <c r="F71" s="19"/>
      <c r="G71" s="24"/>
      <c r="H71" s="34"/>
      <c r="I71" s="25"/>
      <c r="J71" s="23"/>
      <c r="K71" s="30">
        <f t="shared" si="0"/>
        <v>0</v>
      </c>
    </row>
    <row r="72" spans="1:11" ht="15" customHeight="1">
      <c r="A72" s="20" t="s">
        <v>49</v>
      </c>
      <c r="B72" s="19"/>
      <c r="C72" s="19"/>
      <c r="D72" s="19">
        <v>4547</v>
      </c>
      <c r="E72" s="19"/>
      <c r="F72" s="19"/>
      <c r="G72" s="24"/>
      <c r="H72" s="34"/>
      <c r="I72" s="25"/>
      <c r="J72" s="23"/>
      <c r="K72" s="30">
        <f t="shared" si="0"/>
        <v>0</v>
      </c>
    </row>
    <row r="73" spans="1:11" ht="15" customHeight="1">
      <c r="A73" s="20" t="s">
        <v>34</v>
      </c>
      <c r="B73" s="19"/>
      <c r="C73" s="19"/>
      <c r="D73" s="19">
        <v>5229</v>
      </c>
      <c r="E73" s="19"/>
      <c r="F73" s="19"/>
      <c r="G73" s="24">
        <f>(D73-D64)/D73</f>
        <v>0.0189328743545611</v>
      </c>
      <c r="H73" s="34"/>
      <c r="I73" s="25"/>
      <c r="J73" s="23">
        <v>137</v>
      </c>
      <c r="K73" s="30">
        <f t="shared" si="0"/>
        <v>716373</v>
      </c>
    </row>
    <row r="74" spans="1:11" ht="15" customHeight="1">
      <c r="A74" s="20" t="s">
        <v>35</v>
      </c>
      <c r="B74" s="19"/>
      <c r="C74" s="19"/>
      <c r="D74" s="19">
        <v>5489</v>
      </c>
      <c r="E74" s="19"/>
      <c r="F74" s="19"/>
      <c r="G74" s="24">
        <f>(D74-D65)/D74</f>
        <v>0.0187648023319366</v>
      </c>
      <c r="H74" s="34"/>
      <c r="I74" s="25"/>
      <c r="J74" s="23">
        <v>88</v>
      </c>
      <c r="K74" s="30">
        <f t="shared" si="0"/>
        <v>483032</v>
      </c>
    </row>
    <row r="75" spans="1:12" ht="30" customHeight="1">
      <c r="A75" s="16" t="s">
        <v>17</v>
      </c>
      <c r="B75" s="27"/>
      <c r="C75" s="27"/>
      <c r="D75" s="27" t="s">
        <v>31</v>
      </c>
      <c r="E75" s="27"/>
      <c r="F75" s="27"/>
      <c r="G75" s="27" t="s">
        <v>36</v>
      </c>
      <c r="H75" s="32" t="s">
        <v>17</v>
      </c>
      <c r="I75" s="16"/>
      <c r="J75" s="28" t="s">
        <v>54</v>
      </c>
      <c r="K75" s="16" t="s">
        <v>16</v>
      </c>
      <c r="L75" s="30">
        <f>SUM(K67:K74)</f>
        <v>2530511</v>
      </c>
    </row>
    <row r="76" spans="1:11" ht="15" customHeight="1">
      <c r="A76" s="20" t="s">
        <v>32</v>
      </c>
      <c r="B76" s="19"/>
      <c r="C76" s="19"/>
      <c r="D76" s="19">
        <v>4485</v>
      </c>
      <c r="E76" s="19"/>
      <c r="F76" s="19"/>
      <c r="G76" s="24">
        <f>(D76-D67)/D76</f>
        <v>0.014938684503901895</v>
      </c>
      <c r="H76" s="18" t="s">
        <v>59</v>
      </c>
      <c r="I76" s="19">
        <v>900</v>
      </c>
      <c r="J76" s="23">
        <v>69</v>
      </c>
      <c r="K76" s="30">
        <f>AVERAGE(D76,D77)*J76</f>
        <v>321367.5</v>
      </c>
    </row>
    <row r="77" spans="1:11" ht="15" customHeight="1">
      <c r="A77" s="20" t="s">
        <v>38</v>
      </c>
      <c r="B77" s="19"/>
      <c r="C77" s="19"/>
      <c r="D77" s="19">
        <v>4830</v>
      </c>
      <c r="E77" s="19"/>
      <c r="F77" s="19"/>
      <c r="G77" s="24">
        <f>(D77-D69)/D77</f>
        <v>0.004347826086956522</v>
      </c>
      <c r="H77" s="33" t="s">
        <v>61</v>
      </c>
      <c r="I77" s="19">
        <v>220</v>
      </c>
      <c r="J77" s="23"/>
      <c r="K77" s="30">
        <f t="shared" si="0"/>
        <v>0</v>
      </c>
    </row>
    <row r="78" spans="1:11" ht="15" customHeight="1">
      <c r="A78" s="20" t="s">
        <v>51</v>
      </c>
      <c r="B78" s="19"/>
      <c r="C78" s="19"/>
      <c r="D78" s="19">
        <v>4880</v>
      </c>
      <c r="E78" s="19"/>
      <c r="F78" s="19"/>
      <c r="G78" s="24">
        <f>(D78-D69)/D78</f>
        <v>0.014549180327868852</v>
      </c>
      <c r="H78" s="33" t="s">
        <v>62</v>
      </c>
      <c r="I78" s="19">
        <v>110</v>
      </c>
      <c r="J78" s="23">
        <v>210</v>
      </c>
      <c r="K78" s="30">
        <f>AVERAGE(D78,D79,D80,D81)*J78</f>
        <v>1069320</v>
      </c>
    </row>
    <row r="79" spans="1:11" ht="15" customHeight="1">
      <c r="A79" s="20" t="s">
        <v>50</v>
      </c>
      <c r="B79" s="19"/>
      <c r="C79" s="19"/>
      <c r="D79" s="19">
        <v>4613</v>
      </c>
      <c r="E79" s="19"/>
      <c r="F79" s="19"/>
      <c r="G79" s="24">
        <f>(D79-D70)/D79</f>
        <v>0.014307392152612184</v>
      </c>
      <c r="H79" s="34"/>
      <c r="I79" s="25"/>
      <c r="J79" s="23"/>
      <c r="K79" s="30">
        <f t="shared" si="0"/>
        <v>0</v>
      </c>
    </row>
    <row r="80" spans="1:11" ht="15" customHeight="1">
      <c r="A80" s="20" t="s">
        <v>34</v>
      </c>
      <c r="B80" s="19"/>
      <c r="C80" s="19"/>
      <c r="D80" s="19">
        <v>5308</v>
      </c>
      <c r="E80" s="19"/>
      <c r="F80" s="19"/>
      <c r="G80" s="24">
        <f>(D80-D73)/D80</f>
        <v>0.014883195177091184</v>
      </c>
      <c r="H80" s="34"/>
      <c r="I80" s="25"/>
      <c r="J80" s="23">
        <v>143</v>
      </c>
      <c r="K80" s="30">
        <f t="shared" si="0"/>
        <v>759044</v>
      </c>
    </row>
    <row r="81" spans="1:11" ht="15" customHeight="1">
      <c r="A81" s="20" t="s">
        <v>35</v>
      </c>
      <c r="B81" s="19"/>
      <c r="C81" s="19"/>
      <c r="D81" s="19">
        <v>5567</v>
      </c>
      <c r="E81" s="19"/>
      <c r="F81" s="19"/>
      <c r="G81" s="24">
        <f>(D81-D74)/D81</f>
        <v>0.014011137057661218</v>
      </c>
      <c r="H81" s="34"/>
      <c r="I81" s="25"/>
      <c r="J81" s="23">
        <v>84</v>
      </c>
      <c r="K81" s="30">
        <f t="shared" si="0"/>
        <v>467628</v>
      </c>
    </row>
    <row r="82" spans="1:12" ht="30" customHeight="1">
      <c r="A82" s="16" t="s">
        <v>19</v>
      </c>
      <c r="B82" s="27"/>
      <c r="C82" s="27"/>
      <c r="D82" s="27" t="s">
        <v>31</v>
      </c>
      <c r="E82" s="27"/>
      <c r="F82" s="27"/>
      <c r="G82" s="27" t="s">
        <v>36</v>
      </c>
      <c r="H82" s="32" t="s">
        <v>19</v>
      </c>
      <c r="I82" s="16"/>
      <c r="J82" s="28" t="s">
        <v>54</v>
      </c>
      <c r="K82" s="16" t="s">
        <v>17</v>
      </c>
      <c r="L82" s="30">
        <f>SUM(K76:K81)</f>
        <v>2617359.5</v>
      </c>
    </row>
    <row r="83" spans="1:11" ht="15" customHeight="1">
      <c r="A83" s="20" t="s">
        <v>32</v>
      </c>
      <c r="B83" s="19"/>
      <c r="C83" s="19"/>
      <c r="D83" s="19">
        <v>4619</v>
      </c>
      <c r="E83" s="19"/>
      <c r="F83" s="19"/>
      <c r="G83" s="24">
        <f aca="true" t="shared" si="2" ref="G83:G88">(D83-D76)/D83</f>
        <v>0.029010608356787183</v>
      </c>
      <c r="H83" s="18" t="s">
        <v>59</v>
      </c>
      <c r="I83" s="19">
        <v>900</v>
      </c>
      <c r="J83" s="23">
        <v>70</v>
      </c>
      <c r="K83" s="30">
        <f>AVERAGE(D83,D84)*J83</f>
        <v>335790</v>
      </c>
    </row>
    <row r="84" spans="1:11" ht="15" customHeight="1">
      <c r="A84" s="20" t="s">
        <v>38</v>
      </c>
      <c r="B84" s="19"/>
      <c r="C84" s="19"/>
      <c r="D84" s="19">
        <v>4975</v>
      </c>
      <c r="E84" s="19"/>
      <c r="F84" s="19"/>
      <c r="G84" s="24">
        <f t="shared" si="2"/>
        <v>0.02914572864321608</v>
      </c>
      <c r="H84" s="33" t="s">
        <v>61</v>
      </c>
      <c r="I84" s="19">
        <v>220</v>
      </c>
      <c r="J84" s="23"/>
      <c r="K84" s="30">
        <f t="shared" si="0"/>
        <v>0</v>
      </c>
    </row>
    <row r="85" spans="1:11" ht="15" customHeight="1">
      <c r="A85" s="20" t="s">
        <v>51</v>
      </c>
      <c r="B85" s="19"/>
      <c r="C85" s="19"/>
      <c r="D85" s="19">
        <v>5026</v>
      </c>
      <c r="E85" s="19"/>
      <c r="F85" s="19"/>
      <c r="G85" s="24">
        <f t="shared" si="2"/>
        <v>0.029048945483485872</v>
      </c>
      <c r="H85" s="33" t="s">
        <v>62</v>
      </c>
      <c r="I85" s="19">
        <v>110</v>
      </c>
      <c r="J85" s="23">
        <v>214</v>
      </c>
      <c r="K85" s="30">
        <f>AVERAGE(D85,D86,D87,D88)*J85</f>
        <v>1128154.5</v>
      </c>
    </row>
    <row r="86" spans="1:11" ht="15" customHeight="1">
      <c r="A86" s="20" t="s">
        <v>50</v>
      </c>
      <c r="B86" s="19"/>
      <c r="C86" s="19"/>
      <c r="D86" s="19">
        <v>4751</v>
      </c>
      <c r="E86" s="19"/>
      <c r="F86" s="19"/>
      <c r="G86" s="24">
        <f t="shared" si="2"/>
        <v>0.029046516522837296</v>
      </c>
      <c r="H86" s="34"/>
      <c r="I86" s="25"/>
      <c r="J86" s="23"/>
      <c r="K86" s="30">
        <f t="shared" si="0"/>
        <v>0</v>
      </c>
    </row>
    <row r="87" spans="1:11" ht="15" customHeight="1">
      <c r="A87" s="20" t="s">
        <v>34</v>
      </c>
      <c r="B87" s="19"/>
      <c r="C87" s="19"/>
      <c r="D87" s="19">
        <v>5520</v>
      </c>
      <c r="E87" s="19"/>
      <c r="F87" s="19"/>
      <c r="G87" s="24">
        <f t="shared" si="2"/>
        <v>0.03840579710144928</v>
      </c>
      <c r="H87" s="34"/>
      <c r="I87" s="25"/>
      <c r="J87" s="23">
        <v>151</v>
      </c>
      <c r="K87" s="30">
        <f aca="true" t="shared" si="3" ref="K87:K95">D87*J87</f>
        <v>833520</v>
      </c>
    </row>
    <row r="88" spans="1:11" ht="15" customHeight="1">
      <c r="A88" s="20" t="s">
        <v>35</v>
      </c>
      <c r="B88" s="19"/>
      <c r="C88" s="19"/>
      <c r="D88" s="19">
        <v>5790</v>
      </c>
      <c r="E88" s="19"/>
      <c r="F88" s="19"/>
      <c r="G88" s="24">
        <f t="shared" si="2"/>
        <v>0.0385146804835924</v>
      </c>
      <c r="H88" s="34"/>
      <c r="I88" s="25"/>
      <c r="J88" s="23">
        <v>77</v>
      </c>
      <c r="K88" s="30">
        <f t="shared" si="3"/>
        <v>445830</v>
      </c>
    </row>
    <row r="89" spans="1:12" ht="30" customHeight="1">
      <c r="A89" s="16" t="s">
        <v>20</v>
      </c>
      <c r="B89" s="27"/>
      <c r="C89" s="27"/>
      <c r="D89" s="27" t="s">
        <v>31</v>
      </c>
      <c r="E89" s="27"/>
      <c r="F89" s="27"/>
      <c r="G89" s="27" t="s">
        <v>36</v>
      </c>
      <c r="H89" s="32" t="s">
        <v>20</v>
      </c>
      <c r="I89" s="16"/>
      <c r="J89" s="28" t="s">
        <v>54</v>
      </c>
      <c r="K89" s="16" t="s">
        <v>19</v>
      </c>
      <c r="L89" s="30">
        <f>SUM(K83:K88)</f>
        <v>2743294.5</v>
      </c>
    </row>
    <row r="90" spans="1:11" ht="15" customHeight="1">
      <c r="A90" s="20" t="s">
        <v>32</v>
      </c>
      <c r="B90" s="19"/>
      <c r="C90" s="19"/>
      <c r="D90" s="19">
        <v>4804</v>
      </c>
      <c r="E90" s="19"/>
      <c r="F90" s="19"/>
      <c r="G90" s="24">
        <f aca="true" t="shared" si="4" ref="G90:G95">(D90-D83)/D90</f>
        <v>0.038509575353871776</v>
      </c>
      <c r="H90" s="18" t="s">
        <v>59</v>
      </c>
      <c r="I90" s="19">
        <v>900</v>
      </c>
      <c r="J90" s="23">
        <v>62</v>
      </c>
      <c r="K90" s="30">
        <f>AVERAGE(D90,D91)*J90</f>
        <v>309318</v>
      </c>
    </row>
    <row r="91" spans="1:11" ht="15" customHeight="1">
      <c r="A91" s="20" t="s">
        <v>38</v>
      </c>
      <c r="B91" s="19"/>
      <c r="C91" s="19"/>
      <c r="D91" s="19">
        <v>5174</v>
      </c>
      <c r="E91" s="19"/>
      <c r="F91" s="19"/>
      <c r="G91" s="24">
        <f t="shared" si="4"/>
        <v>0.038461538461538464</v>
      </c>
      <c r="H91" s="33" t="s">
        <v>61</v>
      </c>
      <c r="I91" s="19">
        <v>220</v>
      </c>
      <c r="J91" s="23"/>
      <c r="K91" s="30">
        <f t="shared" si="3"/>
        <v>0</v>
      </c>
    </row>
    <row r="92" spans="1:11" ht="15" customHeight="1">
      <c r="A92" s="20" t="s">
        <v>51</v>
      </c>
      <c r="B92" s="19"/>
      <c r="C92" s="19"/>
      <c r="D92" s="19">
        <v>5227</v>
      </c>
      <c r="E92" s="19"/>
      <c r="F92" s="19"/>
      <c r="G92" s="24">
        <f t="shared" si="4"/>
        <v>0.038454180218098336</v>
      </c>
      <c r="H92" s="33" t="s">
        <v>62</v>
      </c>
      <c r="I92" s="19">
        <v>110</v>
      </c>
      <c r="J92" s="23">
        <v>215</v>
      </c>
      <c r="K92" s="30">
        <f>AVERAGE(D92,D93)*J92</f>
        <v>1093060</v>
      </c>
    </row>
    <row r="93" spans="1:11" ht="15" customHeight="1">
      <c r="A93" s="20" t="s">
        <v>50</v>
      </c>
      <c r="B93" s="19"/>
      <c r="C93" s="19"/>
      <c r="D93" s="19">
        <v>4941</v>
      </c>
      <c r="E93" s="19"/>
      <c r="F93" s="19"/>
      <c r="G93" s="24">
        <f t="shared" si="4"/>
        <v>0.038453754300748835</v>
      </c>
      <c r="H93" s="34"/>
      <c r="I93" s="25"/>
      <c r="J93" s="23"/>
      <c r="K93" s="30">
        <f t="shared" si="3"/>
        <v>0</v>
      </c>
    </row>
    <row r="94" spans="1:11" ht="15" customHeight="1">
      <c r="A94" s="20" t="s">
        <v>34</v>
      </c>
      <c r="B94" s="19"/>
      <c r="C94" s="19"/>
      <c r="D94" s="19">
        <v>5741</v>
      </c>
      <c r="E94" s="19"/>
      <c r="F94" s="19"/>
      <c r="G94" s="24">
        <f t="shared" si="4"/>
        <v>0.0384950357080648</v>
      </c>
      <c r="H94" s="34"/>
      <c r="I94" s="25"/>
      <c r="J94" s="23">
        <v>158</v>
      </c>
      <c r="K94" s="30">
        <f t="shared" si="3"/>
        <v>907078</v>
      </c>
    </row>
    <row r="95" spans="1:11" ht="15" customHeight="1">
      <c r="A95" s="20" t="s">
        <v>35</v>
      </c>
      <c r="B95" s="19"/>
      <c r="C95" s="19"/>
      <c r="D95" s="19">
        <v>6022</v>
      </c>
      <c r="E95" s="19"/>
      <c r="F95" s="19"/>
      <c r="G95" s="24">
        <f t="shared" si="4"/>
        <v>0.03852540684158087</v>
      </c>
      <c r="H95" s="34"/>
      <c r="I95" s="25"/>
      <c r="J95" s="23">
        <v>83</v>
      </c>
      <c r="K95" s="30">
        <f t="shared" si="3"/>
        <v>499826</v>
      </c>
    </row>
    <row r="96" spans="1:12" ht="30" customHeight="1">
      <c r="A96" s="16" t="s">
        <v>21</v>
      </c>
      <c r="B96" s="27"/>
      <c r="C96" s="27"/>
      <c r="D96" s="27" t="s">
        <v>31</v>
      </c>
      <c r="E96" s="27"/>
      <c r="F96" s="27"/>
      <c r="G96" s="27" t="s">
        <v>36</v>
      </c>
      <c r="H96" s="32" t="s">
        <v>21</v>
      </c>
      <c r="I96" s="16"/>
      <c r="J96" s="28" t="s">
        <v>54</v>
      </c>
      <c r="K96" s="16" t="s">
        <v>20</v>
      </c>
      <c r="L96" s="30">
        <f>SUM(K90:K95)</f>
        <v>2809282</v>
      </c>
    </row>
    <row r="97" spans="1:11" ht="15" customHeight="1">
      <c r="A97" s="20" t="s">
        <v>32</v>
      </c>
      <c r="B97" s="19"/>
      <c r="C97" s="19"/>
      <c r="D97" s="19">
        <v>4996</v>
      </c>
      <c r="E97" s="19"/>
      <c r="F97" s="19"/>
      <c r="G97" s="24">
        <f aca="true" t="shared" si="5" ref="G97:G102">(D97-D90)/D97</f>
        <v>0.03843074459567654</v>
      </c>
      <c r="H97" s="18" t="s">
        <v>59</v>
      </c>
      <c r="I97" s="19">
        <v>900</v>
      </c>
      <c r="J97" s="23">
        <v>65</v>
      </c>
      <c r="K97" s="30">
        <f>AVERAGE(D97,D98)*J97</f>
        <v>337252.5</v>
      </c>
    </row>
    <row r="98" spans="1:11" ht="15" customHeight="1">
      <c r="A98" s="20" t="s">
        <v>38</v>
      </c>
      <c r="B98" s="19"/>
      <c r="C98" s="19"/>
      <c r="D98" s="19">
        <v>5381</v>
      </c>
      <c r="E98" s="19"/>
      <c r="F98" s="19"/>
      <c r="G98" s="24">
        <f t="shared" si="5"/>
        <v>0.03846868611782197</v>
      </c>
      <c r="H98" s="33" t="s">
        <v>61</v>
      </c>
      <c r="I98" s="19">
        <v>220</v>
      </c>
      <c r="J98" s="23"/>
      <c r="K98" s="30">
        <f aca="true" t="shared" si="6" ref="K98:K117">D98*J98</f>
        <v>0</v>
      </c>
    </row>
    <row r="99" spans="1:11" ht="15" customHeight="1">
      <c r="A99" s="20" t="s">
        <v>51</v>
      </c>
      <c r="B99" s="19"/>
      <c r="C99" s="19"/>
      <c r="D99" s="19">
        <v>5436</v>
      </c>
      <c r="E99" s="19"/>
      <c r="F99" s="19"/>
      <c r="G99" s="24">
        <f t="shared" si="5"/>
        <v>0.03844738778513613</v>
      </c>
      <c r="H99" s="33" t="s">
        <v>62</v>
      </c>
      <c r="I99" s="19">
        <v>110</v>
      </c>
      <c r="J99" s="23">
        <v>192</v>
      </c>
      <c r="K99" s="30">
        <f>AVERAGE(D99,D100)*J99</f>
        <v>1015200</v>
      </c>
    </row>
    <row r="100" spans="1:11" ht="15" customHeight="1">
      <c r="A100" s="20" t="s">
        <v>50</v>
      </c>
      <c r="B100" s="19"/>
      <c r="C100" s="19"/>
      <c r="D100" s="19">
        <v>5139</v>
      </c>
      <c r="E100" s="19"/>
      <c r="F100" s="19"/>
      <c r="G100" s="24">
        <f t="shared" si="5"/>
        <v>0.03852889667250438</v>
      </c>
      <c r="H100" s="34"/>
      <c r="I100" s="25"/>
      <c r="J100" s="23"/>
      <c r="K100" s="30">
        <f t="shared" si="6"/>
        <v>0</v>
      </c>
    </row>
    <row r="101" spans="1:11" ht="15" customHeight="1">
      <c r="A101" s="20" t="s">
        <v>34</v>
      </c>
      <c r="B101" s="19"/>
      <c r="C101" s="19"/>
      <c r="D101" s="19">
        <v>5971</v>
      </c>
      <c r="E101" s="19"/>
      <c r="F101" s="19"/>
      <c r="G101" s="24">
        <f t="shared" si="5"/>
        <v>0.03851951096968682</v>
      </c>
      <c r="H101" s="34"/>
      <c r="I101" s="25"/>
      <c r="J101" s="23">
        <v>165</v>
      </c>
      <c r="K101" s="30">
        <f t="shared" si="6"/>
        <v>985215</v>
      </c>
    </row>
    <row r="102" spans="1:11" ht="15" customHeight="1">
      <c r="A102" s="20" t="s">
        <v>35</v>
      </c>
      <c r="B102" s="19"/>
      <c r="C102" s="19"/>
      <c r="D102" s="19">
        <v>6263</v>
      </c>
      <c r="E102" s="19"/>
      <c r="F102" s="19"/>
      <c r="G102" s="24">
        <f t="shared" si="5"/>
        <v>0.03847996167970621</v>
      </c>
      <c r="H102" s="34"/>
      <c r="I102" s="25"/>
      <c r="J102" s="23">
        <v>86</v>
      </c>
      <c r="K102" s="30">
        <f t="shared" si="6"/>
        <v>538618</v>
      </c>
    </row>
    <row r="103" spans="1:12" ht="30" customHeight="1">
      <c r="A103" s="16" t="s">
        <v>22</v>
      </c>
      <c r="B103" s="27"/>
      <c r="C103" s="27"/>
      <c r="D103" s="27" t="s">
        <v>31</v>
      </c>
      <c r="E103" s="27"/>
      <c r="F103" s="27"/>
      <c r="G103" s="27" t="s">
        <v>36</v>
      </c>
      <c r="H103" s="32" t="s">
        <v>22</v>
      </c>
      <c r="I103" s="16"/>
      <c r="J103" s="28" t="s">
        <v>54</v>
      </c>
      <c r="K103" s="16" t="s">
        <v>21</v>
      </c>
      <c r="L103" s="30">
        <f>SUM(K97:K102)</f>
        <v>2876285.5</v>
      </c>
    </row>
    <row r="104" spans="1:11" ht="15" customHeight="1">
      <c r="A104" s="20" t="s">
        <v>32</v>
      </c>
      <c r="B104" s="19"/>
      <c r="C104" s="19"/>
      <c r="D104" s="19">
        <v>5196</v>
      </c>
      <c r="E104" s="19"/>
      <c r="F104" s="19"/>
      <c r="G104" s="24">
        <f aca="true" t="shared" si="7" ref="G104:G109">(D104-D97)/D104</f>
        <v>0.03849114703618168</v>
      </c>
      <c r="H104" s="18" t="s">
        <v>59</v>
      </c>
      <c r="I104" s="19">
        <v>900</v>
      </c>
      <c r="J104" s="23">
        <v>77</v>
      </c>
      <c r="K104" s="30">
        <f>AVERAGE(D104,D105)*J104</f>
        <v>415492</v>
      </c>
    </row>
    <row r="105" spans="1:11" ht="15" customHeight="1">
      <c r="A105" s="20" t="s">
        <v>38</v>
      </c>
      <c r="B105" s="19"/>
      <c r="C105" s="19"/>
      <c r="D105" s="19">
        <v>5596</v>
      </c>
      <c r="E105" s="19"/>
      <c r="F105" s="19"/>
      <c r="G105" s="24">
        <f t="shared" si="7"/>
        <v>0.03842030021443889</v>
      </c>
      <c r="H105" s="33" t="s">
        <v>61</v>
      </c>
      <c r="I105" s="19">
        <v>220</v>
      </c>
      <c r="J105" s="23"/>
      <c r="K105" s="30">
        <f t="shared" si="6"/>
        <v>0</v>
      </c>
    </row>
    <row r="106" spans="1:11" ht="15" customHeight="1">
      <c r="A106" s="20" t="s">
        <v>51</v>
      </c>
      <c r="B106" s="19"/>
      <c r="C106" s="19"/>
      <c r="D106" s="19">
        <v>5653</v>
      </c>
      <c r="E106" s="19"/>
      <c r="F106" s="19"/>
      <c r="G106" s="24">
        <f t="shared" si="7"/>
        <v>0.038386697328851936</v>
      </c>
      <c r="H106" s="33" t="s">
        <v>62</v>
      </c>
      <c r="I106" s="19">
        <v>110</v>
      </c>
      <c r="J106" s="23">
        <v>191</v>
      </c>
      <c r="K106" s="30">
        <f>AVERAGE(D106,D107)*J106</f>
        <v>1050309</v>
      </c>
    </row>
    <row r="107" spans="1:11" ht="15" customHeight="1">
      <c r="A107" s="20" t="s">
        <v>50</v>
      </c>
      <c r="B107" s="19"/>
      <c r="C107" s="19"/>
      <c r="D107" s="19">
        <v>5345</v>
      </c>
      <c r="E107" s="19"/>
      <c r="F107" s="19"/>
      <c r="G107" s="24">
        <f t="shared" si="7"/>
        <v>0.03854069223573433</v>
      </c>
      <c r="H107" s="34"/>
      <c r="I107" s="25"/>
      <c r="J107" s="23"/>
      <c r="K107" s="30">
        <f t="shared" si="6"/>
        <v>0</v>
      </c>
    </row>
    <row r="108" spans="1:11" ht="15" customHeight="1">
      <c r="A108" s="20" t="s">
        <v>34</v>
      </c>
      <c r="B108" s="19"/>
      <c r="C108" s="19"/>
      <c r="D108" s="19">
        <v>6210</v>
      </c>
      <c r="E108" s="19"/>
      <c r="F108" s="19"/>
      <c r="G108" s="24">
        <f t="shared" si="7"/>
        <v>0.038486312399355876</v>
      </c>
      <c r="H108" s="34"/>
      <c r="I108" s="25"/>
      <c r="J108" s="23">
        <v>159</v>
      </c>
      <c r="K108" s="30">
        <f t="shared" si="6"/>
        <v>987390</v>
      </c>
    </row>
    <row r="109" spans="1:11" ht="15" customHeight="1">
      <c r="A109" s="20" t="s">
        <v>35</v>
      </c>
      <c r="B109" s="19"/>
      <c r="C109" s="19"/>
      <c r="D109" s="19">
        <v>6514</v>
      </c>
      <c r="E109" s="19"/>
      <c r="F109" s="19"/>
      <c r="G109" s="24">
        <f t="shared" si="7"/>
        <v>0.038532391771568926</v>
      </c>
      <c r="H109" s="34"/>
      <c r="I109" s="25"/>
      <c r="J109" s="23">
        <v>91</v>
      </c>
      <c r="K109" s="30">
        <f t="shared" si="6"/>
        <v>592774</v>
      </c>
    </row>
    <row r="110" spans="1:12" ht="30" customHeight="1">
      <c r="A110" s="16" t="s">
        <v>23</v>
      </c>
      <c r="B110" s="27"/>
      <c r="C110" s="27"/>
      <c r="D110" s="27" t="s">
        <v>31</v>
      </c>
      <c r="E110" s="27"/>
      <c r="F110" s="27"/>
      <c r="G110" s="27" t="s">
        <v>36</v>
      </c>
      <c r="H110" s="32" t="s">
        <v>21</v>
      </c>
      <c r="I110" s="16"/>
      <c r="J110" s="28" t="s">
        <v>54</v>
      </c>
      <c r="K110" s="16" t="s">
        <v>22</v>
      </c>
      <c r="L110" s="30">
        <f>SUM(K104:K109)</f>
        <v>3045965</v>
      </c>
    </row>
    <row r="111" spans="1:11" ht="15" customHeight="1">
      <c r="A111" s="20" t="s">
        <v>32</v>
      </c>
      <c r="B111" s="19"/>
      <c r="C111" s="19"/>
      <c r="D111" s="19">
        <v>5456</v>
      </c>
      <c r="E111" s="19"/>
      <c r="F111" s="19"/>
      <c r="G111" s="24">
        <f>(D111-D104)/D111</f>
        <v>0.047653958944281524</v>
      </c>
      <c r="H111" s="18" t="s">
        <v>59</v>
      </c>
      <c r="I111" s="19">
        <v>945</v>
      </c>
      <c r="J111" s="23">
        <v>67</v>
      </c>
      <c r="K111" s="30">
        <f>AVERAGE(D111,D112)*J111</f>
        <v>379622</v>
      </c>
    </row>
    <row r="112" spans="1:11" ht="15" customHeight="1">
      <c r="A112" s="20" t="s">
        <v>38</v>
      </c>
      <c r="B112" s="19"/>
      <c r="C112" s="19"/>
      <c r="D112" s="19">
        <v>5876</v>
      </c>
      <c r="E112" s="19"/>
      <c r="F112" s="19"/>
      <c r="G112" s="24">
        <f>(D112-D105)/D112</f>
        <v>0.047651463580667124</v>
      </c>
      <c r="H112" s="33" t="s">
        <v>61</v>
      </c>
      <c r="I112" s="19">
        <v>231</v>
      </c>
      <c r="J112" s="23"/>
      <c r="K112" s="30">
        <f t="shared" si="6"/>
        <v>0</v>
      </c>
    </row>
    <row r="113" spans="1:11" ht="15" customHeight="1">
      <c r="A113" s="20" t="s">
        <v>51</v>
      </c>
      <c r="B113" s="19"/>
      <c r="C113" s="19"/>
      <c r="D113" s="19">
        <v>5936</v>
      </c>
      <c r="E113" s="19"/>
      <c r="F113" s="19"/>
      <c r="G113" s="24">
        <f>(D113-D106)/D113</f>
        <v>0.04767520215633423</v>
      </c>
      <c r="H113" s="33" t="s">
        <v>62</v>
      </c>
      <c r="I113" s="19">
        <v>116</v>
      </c>
      <c r="J113" s="23">
        <v>184</v>
      </c>
      <c r="K113" s="30">
        <f>AVERAGE(D113,D114)*J113</f>
        <v>1062416</v>
      </c>
    </row>
    <row r="114" spans="1:11" ht="15" customHeight="1">
      <c r="A114" s="20" t="s">
        <v>50</v>
      </c>
      <c r="B114" s="19"/>
      <c r="C114" s="19"/>
      <c r="D114" s="19">
        <v>5612</v>
      </c>
      <c r="E114" s="19"/>
      <c r="F114" s="19"/>
      <c r="G114" s="24">
        <f>(D114-D107)/D114</f>
        <v>0.047576621525302926</v>
      </c>
      <c r="H114" s="34"/>
      <c r="I114" s="25"/>
      <c r="J114" s="23"/>
      <c r="K114" s="30">
        <f t="shared" si="6"/>
        <v>0</v>
      </c>
    </row>
    <row r="115" spans="1:11" ht="15" customHeight="1">
      <c r="A115" s="20" t="s">
        <v>52</v>
      </c>
      <c r="B115" s="19"/>
      <c r="C115" s="19"/>
      <c r="D115" s="19">
        <v>6521</v>
      </c>
      <c r="E115" s="19"/>
      <c r="F115" s="19"/>
      <c r="G115" s="24">
        <f>(D115-D108)/D115</f>
        <v>0.04769207176813372</v>
      </c>
      <c r="H115" s="34"/>
      <c r="I115" s="25"/>
      <c r="J115" s="23">
        <v>148</v>
      </c>
      <c r="K115" s="30">
        <f>AVERAGE(D115,D116)*J115</f>
        <v>1001368</v>
      </c>
    </row>
    <row r="116" spans="1:11" ht="15" customHeight="1">
      <c r="A116" s="20" t="s">
        <v>53</v>
      </c>
      <c r="B116" s="19"/>
      <c r="C116" s="19"/>
      <c r="D116" s="19">
        <v>7011</v>
      </c>
      <c r="E116" s="19"/>
      <c r="F116" s="19"/>
      <c r="G116" s="24"/>
      <c r="H116" s="34"/>
      <c r="I116" s="25"/>
      <c r="J116" s="23"/>
      <c r="K116" s="30">
        <f t="shared" si="6"/>
        <v>0</v>
      </c>
    </row>
    <row r="117" spans="1:11" ht="15" customHeight="1">
      <c r="A117" s="20" t="s">
        <v>35</v>
      </c>
      <c r="B117" s="19"/>
      <c r="C117" s="19"/>
      <c r="D117" s="19">
        <v>6840</v>
      </c>
      <c r="E117" s="19"/>
      <c r="F117" s="19"/>
      <c r="G117" s="24">
        <f>(D117-D109)/D117</f>
        <v>0.04766081871345029</v>
      </c>
      <c r="H117" s="34"/>
      <c r="I117" s="25"/>
      <c r="J117" s="23">
        <v>98</v>
      </c>
      <c r="K117" s="30">
        <f t="shared" si="6"/>
        <v>670320</v>
      </c>
    </row>
    <row r="118" spans="8:12" ht="15" customHeight="1">
      <c r="H118" s="35"/>
      <c r="K118" s="16" t="s">
        <v>23</v>
      </c>
      <c r="L118" s="30">
        <f>SUM(K111:K117)</f>
        <v>3113726</v>
      </c>
    </row>
    <row r="126" spans="2:19" ht="15" customHeight="1">
      <c r="B126" s="16" t="s">
        <v>3</v>
      </c>
      <c r="C126" s="16" t="s">
        <v>4</v>
      </c>
      <c r="D126" s="16" t="s">
        <v>5</v>
      </c>
      <c r="E126" s="16" t="s">
        <v>6</v>
      </c>
      <c r="F126" s="16" t="s">
        <v>7</v>
      </c>
      <c r="G126" s="16" t="s">
        <v>8</v>
      </c>
      <c r="H126" s="16" t="s">
        <v>9</v>
      </c>
      <c r="I126" s="16" t="s">
        <v>13</v>
      </c>
      <c r="J126" s="16" t="s">
        <v>14</v>
      </c>
      <c r="K126" s="16" t="s">
        <v>15</v>
      </c>
      <c r="L126" s="16" t="s">
        <v>16</v>
      </c>
      <c r="M126" s="16" t="s">
        <v>17</v>
      </c>
      <c r="N126" s="16" t="s">
        <v>19</v>
      </c>
      <c r="O126" s="16" t="s">
        <v>19</v>
      </c>
      <c r="P126" s="16" t="s">
        <v>20</v>
      </c>
      <c r="Q126" s="16" t="s">
        <v>21</v>
      </c>
      <c r="R126" s="16" t="s">
        <v>22</v>
      </c>
      <c r="S126" s="16" t="s">
        <v>23</v>
      </c>
    </row>
    <row r="127" spans="1:19" ht="15" customHeight="1">
      <c r="A127" s="16" t="s">
        <v>26</v>
      </c>
      <c r="B127" s="23">
        <f>SUM(J7:J10)</f>
        <v>415</v>
      </c>
      <c r="C127" s="23">
        <f>SUM(J12:J15)</f>
        <v>433</v>
      </c>
      <c r="D127" s="23">
        <f>SUM(J17:J20)</f>
        <v>443</v>
      </c>
      <c r="E127" s="23">
        <f>SUM(J22:J25)</f>
        <v>459</v>
      </c>
      <c r="F127" s="23">
        <f>SUM(J27:J30)</f>
        <v>485</v>
      </c>
      <c r="G127" s="23">
        <f>SUM(J32:J35)</f>
        <v>492</v>
      </c>
      <c r="H127" s="23">
        <f>SUM(J37:J41)</f>
        <v>520</v>
      </c>
      <c r="I127" s="23">
        <f>SUM(J43:J48)</f>
        <v>477</v>
      </c>
      <c r="J127" s="23">
        <f>SUM(J50:J57)</f>
        <v>493</v>
      </c>
      <c r="K127" s="23">
        <f>SUM(J59:J65)</f>
        <v>500</v>
      </c>
      <c r="L127" s="23">
        <f>SUM(J67:J74)</f>
        <v>511</v>
      </c>
      <c r="M127" s="23">
        <f>SUM(J76:J81)</f>
        <v>506</v>
      </c>
      <c r="N127" s="23">
        <f>SUM(J83:J88)</f>
        <v>512</v>
      </c>
      <c r="O127" s="23">
        <f>SUM(J83:J88)</f>
        <v>512</v>
      </c>
      <c r="P127" s="23">
        <f>SUM(J90:J95)</f>
        <v>518</v>
      </c>
      <c r="Q127" s="23">
        <f>SUM(J97:J102)</f>
        <v>508</v>
      </c>
      <c r="R127" s="23">
        <f>SUM(J104:J109)</f>
        <v>518</v>
      </c>
      <c r="S127" s="23">
        <f>SUM(J111:J117)</f>
        <v>497</v>
      </c>
    </row>
    <row r="128" spans="1:19" ht="15" customHeight="1">
      <c r="A128" s="16" t="s">
        <v>27</v>
      </c>
      <c r="B128" s="31">
        <f>L11</f>
        <v>1243882.5</v>
      </c>
      <c r="C128" s="31">
        <f>L16</f>
        <v>1402575</v>
      </c>
      <c r="D128" s="31">
        <f>L21</f>
        <v>1483605</v>
      </c>
      <c r="E128" s="31">
        <f>L26</f>
        <v>1636110</v>
      </c>
      <c r="F128" s="31">
        <f>L31</f>
        <v>1818537</v>
      </c>
      <c r="G128" s="31">
        <f>L36</f>
        <v>1949240</v>
      </c>
      <c r="H128" s="31">
        <f>L42</f>
        <v>2176187.5</v>
      </c>
      <c r="I128" s="31">
        <f>L49</f>
        <v>1968114.75</v>
      </c>
      <c r="J128" s="31">
        <f>L58</f>
        <v>2173911.5</v>
      </c>
      <c r="K128" s="31">
        <f>L66</f>
        <v>2452634</v>
      </c>
      <c r="L128" s="31">
        <f>L75</f>
        <v>2530511</v>
      </c>
      <c r="M128" s="31">
        <f>L82</f>
        <v>2617359.5</v>
      </c>
      <c r="N128" s="31">
        <f>L89</f>
        <v>2743294.5</v>
      </c>
      <c r="O128" s="31">
        <f>L89</f>
        <v>2743294.5</v>
      </c>
      <c r="P128" s="31">
        <f>L96</f>
        <v>2809282</v>
      </c>
      <c r="Q128" s="31">
        <f>L103</f>
        <v>2876285.5</v>
      </c>
      <c r="R128" s="31">
        <f>L110</f>
        <v>3045965</v>
      </c>
      <c r="S128" s="31">
        <f>L118</f>
        <v>3113726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Stevanovic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Mila Pavlov</cp:lastModifiedBy>
  <cp:lastPrinted>2016-03-10T14:39:45Z</cp:lastPrinted>
  <dcterms:created xsi:type="dcterms:W3CDTF">2011-11-24T14:37:13Z</dcterms:created>
  <dcterms:modified xsi:type="dcterms:W3CDTF">2024-02-18T15:10:37Z</dcterms:modified>
  <cp:category/>
  <cp:version/>
  <cp:contentType/>
  <cp:contentStatus/>
</cp:coreProperties>
</file>